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\Dropbox\Scholls Valley\Sales\Sales Docs\23-24 Season\Availability\"/>
    </mc:Choice>
  </mc:AlternateContent>
  <xr:revisionPtr revIDLastSave="0" documentId="13_ncr:1_{EDD915A8-D406-4728-8F27-72CF14C56968}" xr6:coauthVersionLast="47" xr6:coauthVersionMax="47" xr10:uidLastSave="{00000000-0000-0000-0000-000000000000}"/>
  <bookViews>
    <workbookView xWindow="28680" yWindow="-120" windowWidth="29040" windowHeight="15840" xr2:uid="{1E832613-2F07-4333-9F09-6BE12DE28E35}"/>
  </bookViews>
  <sheets>
    <sheet name="Availability February 28,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K26" i="1"/>
  <c r="L26" i="1"/>
  <c r="M26" i="1"/>
  <c r="K27" i="1"/>
  <c r="L27" i="1"/>
  <c r="K28" i="1"/>
  <c r="L28" i="1"/>
  <c r="M28" i="1"/>
  <c r="K29" i="1"/>
  <c r="L29" i="1"/>
  <c r="M29" i="1"/>
  <c r="L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L37" i="1"/>
  <c r="M37" i="1"/>
  <c r="K38" i="1"/>
  <c r="L38" i="1"/>
  <c r="M38" i="1"/>
  <c r="L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L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L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L309" i="1"/>
  <c r="L302" i="1"/>
  <c r="L306" i="1"/>
  <c r="L81" i="1"/>
  <c r="L80" i="1" l="1"/>
  <c r="M175" i="1"/>
  <c r="L175" i="1"/>
  <c r="L168" i="1"/>
  <c r="L338" i="1"/>
  <c r="L336" i="1"/>
  <c r="L335" i="1"/>
  <c r="L334" i="1"/>
  <c r="L333" i="1"/>
  <c r="L332" i="1"/>
  <c r="L331" i="1"/>
  <c r="L330" i="1"/>
  <c r="L329" i="1"/>
  <c r="L328" i="1"/>
  <c r="L327" i="1"/>
  <c r="L326" i="1"/>
  <c r="L321" i="1"/>
  <c r="L319" i="1"/>
  <c r="M318" i="1"/>
  <c r="L318" i="1"/>
  <c r="L317" i="1"/>
  <c r="L316" i="1"/>
  <c r="L315" i="1"/>
  <c r="L314" i="1"/>
  <c r="L313" i="1"/>
  <c r="L312" i="1"/>
  <c r="L311" i="1"/>
  <c r="L310" i="1"/>
  <c r="M308" i="1"/>
  <c r="L308" i="1"/>
  <c r="M307" i="1"/>
  <c r="L307" i="1"/>
  <c r="L300" i="1"/>
  <c r="L299" i="1"/>
  <c r="L298" i="1"/>
  <c r="L297" i="1"/>
  <c r="L296" i="1"/>
  <c r="L291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1" i="1"/>
  <c r="M219" i="1"/>
  <c r="L219" i="1"/>
  <c r="K219" i="1"/>
  <c r="K175" i="1"/>
  <c r="M218" i="1"/>
  <c r="L218" i="1"/>
  <c r="K218" i="1"/>
  <c r="M217" i="1"/>
  <c r="L217" i="1"/>
  <c r="K217" i="1"/>
  <c r="M216" i="1"/>
  <c r="L216" i="1"/>
  <c r="M215" i="1"/>
  <c r="L215" i="1"/>
  <c r="K215" i="1"/>
  <c r="M214" i="1"/>
  <c r="L214" i="1"/>
  <c r="K214" i="1"/>
  <c r="M213" i="1"/>
  <c r="L213" i="1"/>
  <c r="K213" i="1"/>
  <c r="M212" i="1"/>
  <c r="L212" i="1"/>
  <c r="K212" i="1"/>
  <c r="M211" i="1"/>
  <c r="L211" i="1"/>
  <c r="K211" i="1"/>
  <c r="M210" i="1"/>
  <c r="L210" i="1"/>
  <c r="K210" i="1"/>
  <c r="M209" i="1"/>
  <c r="L209" i="1"/>
  <c r="K209" i="1"/>
  <c r="M208" i="1"/>
  <c r="L208" i="1"/>
  <c r="K208" i="1"/>
  <c r="L198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0" i="1"/>
  <c r="M178" i="1"/>
  <c r="L178" i="1"/>
  <c r="K178" i="1"/>
  <c r="M177" i="1"/>
  <c r="L177" i="1"/>
  <c r="K177" i="1"/>
  <c r="M176" i="1"/>
  <c r="L176" i="1"/>
  <c r="K176" i="1"/>
  <c r="M174" i="1"/>
  <c r="L174" i="1"/>
  <c r="M173" i="1"/>
  <c r="L173" i="1"/>
  <c r="K173" i="1"/>
  <c r="M172" i="1"/>
  <c r="L172" i="1"/>
  <c r="K172" i="1"/>
  <c r="L171" i="1"/>
  <c r="M170" i="1"/>
  <c r="L170" i="1"/>
  <c r="K170" i="1"/>
  <c r="M169" i="1"/>
  <c r="L169" i="1"/>
  <c r="K169" i="1"/>
  <c r="K168" i="1"/>
  <c r="M167" i="1"/>
  <c r="L167" i="1"/>
  <c r="K167" i="1"/>
  <c r="M166" i="1"/>
  <c r="L166" i="1"/>
  <c r="K166" i="1"/>
  <c r="M165" i="1"/>
  <c r="L165" i="1"/>
  <c r="M164" i="1"/>
  <c r="L164" i="1"/>
  <c r="K164" i="1"/>
  <c r="M163" i="1"/>
  <c r="L163" i="1"/>
  <c r="K163" i="1"/>
  <c r="M162" i="1"/>
  <c r="L162" i="1"/>
  <c r="L161" i="1"/>
  <c r="L160" i="1"/>
  <c r="M159" i="1"/>
  <c r="L159" i="1"/>
  <c r="K159" i="1"/>
  <c r="M158" i="1"/>
  <c r="L158" i="1"/>
  <c r="K158" i="1"/>
  <c r="M157" i="1"/>
  <c r="L157" i="1"/>
  <c r="K157" i="1"/>
  <c r="M156" i="1"/>
  <c r="L156" i="1"/>
  <c r="K156" i="1"/>
  <c r="M155" i="1"/>
  <c r="L155" i="1"/>
  <c r="K155" i="1"/>
  <c r="M154" i="1"/>
  <c r="L154" i="1"/>
  <c r="K154" i="1"/>
  <c r="M153" i="1"/>
  <c r="L153" i="1"/>
  <c r="K153" i="1"/>
  <c r="M152" i="1"/>
  <c r="L152" i="1"/>
  <c r="K152" i="1"/>
  <c r="M151" i="1"/>
  <c r="L151" i="1"/>
  <c r="K151" i="1"/>
  <c r="M150" i="1"/>
  <c r="L150" i="1"/>
  <c r="K150" i="1"/>
  <c r="M149" i="1"/>
  <c r="L149" i="1"/>
  <c r="K149" i="1"/>
  <c r="M148" i="1"/>
  <c r="L148" i="1"/>
  <c r="M147" i="1"/>
  <c r="L147" i="1"/>
  <c r="K147" i="1"/>
  <c r="M146" i="1"/>
  <c r="L146" i="1"/>
  <c r="K146" i="1"/>
  <c r="M145" i="1"/>
  <c r="L145" i="1"/>
  <c r="K145" i="1"/>
  <c r="L144" i="1"/>
  <c r="L143" i="1"/>
  <c r="M142" i="1"/>
  <c r="L142" i="1"/>
  <c r="K142" i="1"/>
  <c r="M141" i="1"/>
  <c r="L141" i="1"/>
  <c r="K141" i="1"/>
  <c r="M140" i="1"/>
  <c r="L140" i="1"/>
  <c r="K140" i="1"/>
  <c r="M139" i="1"/>
  <c r="L139" i="1"/>
  <c r="K139" i="1"/>
  <c r="M138" i="1"/>
  <c r="L138" i="1"/>
  <c r="K138" i="1"/>
  <c r="L137" i="1"/>
  <c r="M136" i="1"/>
  <c r="L136" i="1"/>
  <c r="K136" i="1"/>
  <c r="M135" i="1"/>
  <c r="L135" i="1"/>
  <c r="K135" i="1"/>
  <c r="L125" i="1"/>
  <c r="M123" i="1"/>
  <c r="L123" i="1"/>
  <c r="K123" i="1"/>
  <c r="M122" i="1"/>
  <c r="L122" i="1"/>
  <c r="K122" i="1"/>
  <c r="M121" i="1"/>
  <c r="L121" i="1"/>
  <c r="K121" i="1"/>
  <c r="L120" i="1"/>
  <c r="K120" i="1"/>
  <c r="M119" i="1"/>
  <c r="L119" i="1"/>
  <c r="K119" i="1"/>
  <c r="L118" i="1"/>
  <c r="M117" i="1"/>
  <c r="L117" i="1"/>
  <c r="K117" i="1"/>
  <c r="M116" i="1"/>
  <c r="L116" i="1"/>
  <c r="K116" i="1"/>
  <c r="M115" i="1"/>
  <c r="L115" i="1"/>
  <c r="K115" i="1"/>
  <c r="M114" i="1"/>
  <c r="L114" i="1"/>
  <c r="K114" i="1"/>
  <c r="L113" i="1"/>
  <c r="K113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M108" i="1"/>
  <c r="L108" i="1"/>
  <c r="K108" i="1"/>
  <c r="M107" i="1"/>
  <c r="L107" i="1"/>
  <c r="K107" i="1"/>
  <c r="M106" i="1"/>
  <c r="L106" i="1"/>
  <c r="K106" i="1"/>
  <c r="M105" i="1"/>
  <c r="L105" i="1"/>
  <c r="K105" i="1"/>
  <c r="M104" i="1"/>
  <c r="L104" i="1"/>
  <c r="K104" i="1"/>
  <c r="L103" i="1"/>
  <c r="L102" i="1"/>
  <c r="L101" i="1"/>
  <c r="M100" i="1"/>
  <c r="L100" i="1"/>
  <c r="K100" i="1"/>
  <c r="L99" i="1"/>
  <c r="L98" i="1"/>
  <c r="M97" i="1"/>
  <c r="L97" i="1"/>
  <c r="K97" i="1"/>
  <c r="M96" i="1"/>
  <c r="L96" i="1"/>
  <c r="K96" i="1"/>
  <c r="L95" i="1"/>
  <c r="M94" i="1"/>
  <c r="L94" i="1"/>
  <c r="K94" i="1"/>
  <c r="M93" i="1"/>
  <c r="L93" i="1"/>
  <c r="K93" i="1"/>
  <c r="M92" i="1"/>
  <c r="L92" i="1"/>
  <c r="K92" i="1"/>
  <c r="M91" i="1"/>
  <c r="L91" i="1"/>
  <c r="K91" i="1"/>
  <c r="L301" i="1" l="1"/>
  <c r="M4" i="1"/>
  <c r="L124" i="1"/>
  <c r="L337" i="1"/>
  <c r="L179" i="1"/>
  <c r="L197" i="1"/>
  <c r="L290" i="1"/>
  <c r="L320" i="1"/>
  <c r="L220" i="1"/>
  <c r="M3" i="1" l="1"/>
</calcChain>
</file>

<file path=xl/sharedStrings.xml><?xml version="1.0" encoding="utf-8"?>
<sst xmlns="http://schemas.openxmlformats.org/spreadsheetml/2006/main" count="1109" uniqueCount="486">
  <si>
    <t>Scholls Valley Native Nursery, LLC</t>
  </si>
  <si>
    <t>4036 NW Half Mile Lane, Forest Grove OR 97116</t>
  </si>
  <si>
    <t>Sales@schollsvalley.com</t>
  </si>
  <si>
    <t>Total Price</t>
  </si>
  <si>
    <t>Tel: 503-470-0420</t>
  </si>
  <si>
    <t>Total Plants Requested</t>
  </si>
  <si>
    <t xml:space="preserve"> </t>
  </si>
  <si>
    <t xml:space="preserve">$300.00 minimum order. 33% deposit required to reserve plants. </t>
  </si>
  <si>
    <t xml:space="preserve">Deliveries within Oregon available. Contact us for information on delivery charges. </t>
  </si>
  <si>
    <t>Bare-Root Plants</t>
  </si>
  <si>
    <t>Trees &amp; Shrubs</t>
  </si>
  <si>
    <t>Available for pick up or delivery within Oregon beginning early/mid February, depending on weather. These plants are packed  in bags that hold 250 or 500 plants, and ordering in increments of 250 is highly encouraged.</t>
  </si>
  <si>
    <t>Species</t>
  </si>
  <si>
    <t>Common Name</t>
  </si>
  <si>
    <t>Stock type</t>
  </si>
  <si>
    <t>min 50</t>
  </si>
  <si>
    <t>100+</t>
  </si>
  <si>
    <t>500+</t>
  </si>
  <si>
    <t>1,000+</t>
  </si>
  <si>
    <t>Quantity Available</t>
  </si>
  <si>
    <t># Ordered</t>
  </si>
  <si>
    <t>Quantity on Back Order</t>
  </si>
  <si>
    <t>Extended</t>
  </si>
  <si>
    <t>Notes</t>
  </si>
  <si>
    <t>Abies grandis</t>
  </si>
  <si>
    <t>Grand Fir</t>
  </si>
  <si>
    <t>BR P-1</t>
  </si>
  <si>
    <t>Acer circinatum</t>
  </si>
  <si>
    <t>Vine Maple</t>
  </si>
  <si>
    <t>BR 1-0</t>
  </si>
  <si>
    <t>Acer macrophyllum</t>
  </si>
  <si>
    <t>Big Leaf Maple</t>
  </si>
  <si>
    <t>Alnus incana</t>
  </si>
  <si>
    <t>Thin Leaf Alder</t>
  </si>
  <si>
    <t>Alnus rhombifolia</t>
  </si>
  <si>
    <t>White Alder</t>
  </si>
  <si>
    <t>Alnus rubra</t>
  </si>
  <si>
    <t>Red Alder</t>
  </si>
  <si>
    <t>Amelanchier alnifolia</t>
  </si>
  <si>
    <t>Western Serviceberry</t>
  </si>
  <si>
    <t>Arbutus menziesii</t>
  </si>
  <si>
    <t>Pacific Madrone</t>
  </si>
  <si>
    <t>Baccharis pilularis</t>
  </si>
  <si>
    <t>Coyotebrush</t>
  </si>
  <si>
    <t>Calocedrus decurrens</t>
  </si>
  <si>
    <t>Incense Cedar (Lane/Benton Counties)</t>
  </si>
  <si>
    <t>Incense Cedar (Shasta, CA)</t>
  </si>
  <si>
    <t>Ceanothus cuneatus</t>
  </si>
  <si>
    <t>Buckbrush</t>
  </si>
  <si>
    <t>Ceanothus sanguineus</t>
  </si>
  <si>
    <t>Red Stem Ceanothus</t>
  </si>
  <si>
    <t>Ceanothus velutinus</t>
  </si>
  <si>
    <t>Mountain Balm</t>
  </si>
  <si>
    <t>Cornus nuttallii</t>
  </si>
  <si>
    <t>Pacific Dogwood</t>
  </si>
  <si>
    <t>Contract Only</t>
  </si>
  <si>
    <t>Cornus stolonifera</t>
  </si>
  <si>
    <t>Red-osier Dogwood</t>
  </si>
  <si>
    <t>Corylus cornuta</t>
  </si>
  <si>
    <t>Beaked Hazelnut</t>
  </si>
  <si>
    <t>Crataegus gaylussacia</t>
  </si>
  <si>
    <t>Black Hawthorn</t>
  </si>
  <si>
    <t>Euonymus occidentalis</t>
  </si>
  <si>
    <t>Western Wahoo</t>
  </si>
  <si>
    <t>Fraxinus latifolia</t>
  </si>
  <si>
    <t>Oregon Ash</t>
  </si>
  <si>
    <t>Garrya elliptica</t>
  </si>
  <si>
    <t>Wavyleaf silktassel</t>
  </si>
  <si>
    <t>Holodiscus discolor</t>
  </si>
  <si>
    <t>Oceanspray</t>
  </si>
  <si>
    <t>Contact Nursery</t>
  </si>
  <si>
    <t>Lonicera hispidula</t>
  </si>
  <si>
    <t>Hairy Honeysuckle</t>
  </si>
  <si>
    <t>Lonicera involucrata</t>
  </si>
  <si>
    <t>Black Twinberry</t>
  </si>
  <si>
    <t>Tall Oregon Grape</t>
  </si>
  <si>
    <t>Malus fusca</t>
  </si>
  <si>
    <t>Western Crabapple</t>
  </si>
  <si>
    <t>Oemleria cerasiformis</t>
  </si>
  <si>
    <t>Osoberry</t>
  </si>
  <si>
    <t>Philadelphus lewisii</t>
  </si>
  <si>
    <t>Mock Orange</t>
  </si>
  <si>
    <t>Physocarpus capitatus</t>
  </si>
  <si>
    <t>Pacific Ninebark</t>
  </si>
  <si>
    <t>Pinus ponderosa</t>
  </si>
  <si>
    <t>Valley Ponderosa Pine</t>
  </si>
  <si>
    <t>Pinus sabiniana</t>
  </si>
  <si>
    <t>Gray Pine</t>
  </si>
  <si>
    <t>Polystichum munitum</t>
  </si>
  <si>
    <t>Western Sword Fern</t>
  </si>
  <si>
    <t>Collected</t>
  </si>
  <si>
    <t>Populus trichocarpa</t>
  </si>
  <si>
    <t>Black Cottonwood</t>
  </si>
  <si>
    <t>Prunus emarginata</t>
  </si>
  <si>
    <t>Bitter Cherry</t>
  </si>
  <si>
    <t>Prunus virginiana</t>
  </si>
  <si>
    <t>Choke Cherry</t>
  </si>
  <si>
    <t>Pseudotsuga menziesii</t>
  </si>
  <si>
    <t>Douglas Fir (Willamette Valley)</t>
  </si>
  <si>
    <t>Douglas Fir (Rogue Valley)</t>
  </si>
  <si>
    <t>Quercus garryana</t>
  </si>
  <si>
    <t>Oregon White Oak</t>
  </si>
  <si>
    <t>BR 2-0</t>
  </si>
  <si>
    <t>Quercus kelloggii</t>
  </si>
  <si>
    <t>California Black Oak</t>
  </si>
  <si>
    <t>Rhamnus purshiana</t>
  </si>
  <si>
    <t>Cascara</t>
  </si>
  <si>
    <t>Ribes sanguineum</t>
  </si>
  <si>
    <t>Red Flowering Currant</t>
  </si>
  <si>
    <t>Rosa gymnocarpa</t>
  </si>
  <si>
    <t>Bald Hip Rose</t>
  </si>
  <si>
    <t>Sold Out</t>
  </si>
  <si>
    <t>Rosa pisocarpa</t>
  </si>
  <si>
    <t>Cluster/ Swamp Rose</t>
  </si>
  <si>
    <t>Rubus leucodermis</t>
  </si>
  <si>
    <t>Blackcap</t>
  </si>
  <si>
    <t>Rubus nutkanus (parviflorus)</t>
  </si>
  <si>
    <t>Thimbleberry</t>
  </si>
  <si>
    <t>Rubus spectabilis</t>
  </si>
  <si>
    <t>Salmonberry</t>
  </si>
  <si>
    <t>Rubus ursinus</t>
  </si>
  <si>
    <t>Trailing blackberry</t>
  </si>
  <si>
    <t>Salix geyeriana</t>
  </si>
  <si>
    <t>Geyer Willow</t>
  </si>
  <si>
    <t>Salix lasiandra (lucida)</t>
  </si>
  <si>
    <t>Pacific Willow</t>
  </si>
  <si>
    <t>Salix piperi (hookeriana)</t>
  </si>
  <si>
    <t>Piper Willow</t>
  </si>
  <si>
    <t>Salix rigida (prolixa)</t>
  </si>
  <si>
    <t>Mackenzie's Willow</t>
  </si>
  <si>
    <t>Salix scouleriana</t>
  </si>
  <si>
    <t>Scouler Willow</t>
  </si>
  <si>
    <t>Salix sitchensis</t>
  </si>
  <si>
    <t>Sitka Willow</t>
  </si>
  <si>
    <t>Sambucus cerulea</t>
  </si>
  <si>
    <t>Blue Elderberry</t>
  </si>
  <si>
    <t>Sambucus racemosa</t>
  </si>
  <si>
    <t>Red Elderberry</t>
  </si>
  <si>
    <t>Spiraea douglasii</t>
  </si>
  <si>
    <t>Douglas Spiraea</t>
  </si>
  <si>
    <t>Symphoricarpos albus</t>
  </si>
  <si>
    <t>Snowberry</t>
  </si>
  <si>
    <t>Thuja plicata</t>
  </si>
  <si>
    <t>Western Red Cedar (Willamette Valley; &lt;1,000')</t>
  </si>
  <si>
    <t>Western Red Cedar (Coast Range; &lt;2,000')</t>
  </si>
  <si>
    <t>Tsuga heterophylla</t>
  </si>
  <si>
    <t>Western Hemlock (Coast Range, &lt;1,500))</t>
  </si>
  <si>
    <t>Umbellularia californica</t>
  </si>
  <si>
    <t>Calfornia bay</t>
  </si>
  <si>
    <t>Viburnum ellipticum</t>
  </si>
  <si>
    <t>Oregon Viburnum</t>
  </si>
  <si>
    <t>ESTIMATED TOTAL PRICE</t>
  </si>
  <si>
    <t>TOTAL PLANTS REQUESTED</t>
  </si>
  <si>
    <t>Habitat Key</t>
  </si>
  <si>
    <t>UP=upland prairie</t>
  </si>
  <si>
    <t>OW=oak woodland</t>
  </si>
  <si>
    <t>WP=wet prairie</t>
  </si>
  <si>
    <t>MF=mixed conifer forest</t>
  </si>
  <si>
    <t>CF=conifer forest</t>
  </si>
  <si>
    <t>EW=emergent wetland</t>
  </si>
  <si>
    <t>RF=riparian forest</t>
  </si>
  <si>
    <t>FW=forested wetland</t>
  </si>
  <si>
    <t xml:space="preserve">Sedges, Rushes &amp; Aquatics      </t>
  </si>
  <si>
    <t>Stock Type</t>
  </si>
  <si>
    <t>1000+</t>
  </si>
  <si>
    <t>Carex amplifolia (EW/WP)</t>
  </si>
  <si>
    <t>Bigleaf sedge</t>
  </si>
  <si>
    <t>Bare-Root</t>
  </si>
  <si>
    <t>Carex aperta (EW/WP)</t>
  </si>
  <si>
    <t>Columbia sedge</t>
  </si>
  <si>
    <t>Carex arcta (EW/WP)</t>
  </si>
  <si>
    <t>Northern cluster sedge</t>
  </si>
  <si>
    <r>
      <rPr>
        <i/>
        <sz val="11"/>
        <color theme="1"/>
        <rFont val="Calibri"/>
        <family val="2"/>
      </rPr>
      <t>Carex cusickii</t>
    </r>
    <r>
      <rPr>
        <i/>
        <sz val="11"/>
        <color rgb="FF000000"/>
        <rFont val="Calibri"/>
        <family val="2"/>
      </rPr>
      <t xml:space="preserve"> (EW/WP)</t>
    </r>
  </si>
  <si>
    <t>Cusick's Sedge</t>
  </si>
  <si>
    <t>Carex densa (EW/WP)</t>
  </si>
  <si>
    <t>Dense Sedge</t>
  </si>
  <si>
    <t>Carex obnupta (EW/FW)</t>
  </si>
  <si>
    <t>Slough Sedge</t>
  </si>
  <si>
    <t>Carex pachystachya (WP)</t>
  </si>
  <si>
    <t>Thick-Headed Sedge</t>
  </si>
  <si>
    <t>Carex pellita</t>
  </si>
  <si>
    <t>Wooly Sedge</t>
  </si>
  <si>
    <t>Carex scoparia (WP)</t>
  </si>
  <si>
    <t>Pointed Broom Sedge</t>
  </si>
  <si>
    <t>Carex stipata (WP)</t>
  </si>
  <si>
    <t>Sawbeak Sedge</t>
  </si>
  <si>
    <t>Carex tumulicola</t>
  </si>
  <si>
    <t>Splitawn Sedge</t>
  </si>
  <si>
    <t>Carex unilateralis (EW/WP)</t>
  </si>
  <si>
    <t>One-Sided Sedge</t>
  </si>
  <si>
    <t>Carex utriculata</t>
  </si>
  <si>
    <t>Common Beaked Sedge</t>
  </si>
  <si>
    <t>Carex vulpinoidea (WP)</t>
  </si>
  <si>
    <t>Fox Sedge</t>
  </si>
  <si>
    <t>Eleocharis palustris (WP)</t>
  </si>
  <si>
    <t>Creeping Spikerush</t>
  </si>
  <si>
    <r>
      <rPr>
        <i/>
        <sz val="11"/>
        <color theme="1"/>
        <rFont val="Calibri"/>
        <family val="2"/>
      </rPr>
      <t>Juncus acuminatus</t>
    </r>
    <r>
      <rPr>
        <i/>
        <sz val="11"/>
        <color rgb="FF000000"/>
        <rFont val="Calibri"/>
        <family val="2"/>
      </rPr>
      <t xml:space="preserve"> (EW/WP)</t>
    </r>
  </si>
  <si>
    <t>Tapered Rush</t>
  </si>
  <si>
    <r>
      <rPr>
        <i/>
        <sz val="11"/>
        <color theme="1"/>
        <rFont val="Calibri"/>
        <family val="2"/>
      </rPr>
      <t xml:space="preserve">Juncus bolanderi </t>
    </r>
    <r>
      <rPr>
        <i/>
        <sz val="11"/>
        <color rgb="FF000000"/>
        <rFont val="Calibri"/>
        <family val="2"/>
      </rPr>
      <t>(EW/WP)</t>
    </r>
  </si>
  <si>
    <t>Bolander's Rush</t>
  </si>
  <si>
    <r>
      <rPr>
        <i/>
        <sz val="11"/>
        <color theme="1"/>
        <rFont val="Calibri"/>
        <family val="2"/>
      </rPr>
      <t>Juncus effusus var pacificus</t>
    </r>
    <r>
      <rPr>
        <i/>
        <sz val="11"/>
        <color rgb="FF000000"/>
        <rFont val="Calibri"/>
        <family val="2"/>
      </rPr>
      <t xml:space="preserve"> (EW/WP)</t>
    </r>
  </si>
  <si>
    <t>Soft Rush</t>
  </si>
  <si>
    <r>
      <rPr>
        <i/>
        <sz val="11"/>
        <color theme="1"/>
        <rFont val="Calibri"/>
        <family val="2"/>
      </rPr>
      <t>Juncus ensifolius</t>
    </r>
    <r>
      <rPr>
        <i/>
        <sz val="11"/>
        <color rgb="FF000000"/>
        <rFont val="Calibri"/>
        <family val="2"/>
      </rPr>
      <t xml:space="preserve"> (EW/WP)</t>
    </r>
  </si>
  <si>
    <t>Dagger-Leafed Rush</t>
  </si>
  <si>
    <r>
      <rPr>
        <i/>
        <sz val="11"/>
        <color theme="1"/>
        <rFont val="Calibri"/>
        <family val="2"/>
      </rPr>
      <t>Juncus oxymeris</t>
    </r>
    <r>
      <rPr>
        <i/>
        <sz val="11"/>
        <color rgb="FF000000"/>
        <rFont val="Calibri"/>
        <family val="2"/>
      </rPr>
      <t xml:space="preserve"> (EW/WP)</t>
    </r>
  </si>
  <si>
    <t>Pointed Rush</t>
  </si>
  <si>
    <r>
      <rPr>
        <i/>
        <sz val="11"/>
        <color theme="1"/>
        <rFont val="Calibri"/>
        <family val="2"/>
      </rPr>
      <t>Juncus patens</t>
    </r>
    <r>
      <rPr>
        <i/>
        <sz val="11"/>
        <color rgb="FF000000"/>
        <rFont val="Calibri"/>
        <family val="2"/>
      </rPr>
      <t xml:space="preserve"> (WP/RF/FW)</t>
    </r>
  </si>
  <si>
    <t>Bluish Rush</t>
  </si>
  <si>
    <r>
      <rPr>
        <i/>
        <sz val="11"/>
        <color theme="1"/>
        <rFont val="Calibri"/>
        <family val="2"/>
      </rPr>
      <t>Juncus tenuis</t>
    </r>
    <r>
      <rPr>
        <i/>
        <sz val="11"/>
        <color rgb="FF000000"/>
        <rFont val="Calibri"/>
        <family val="2"/>
      </rPr>
      <t xml:space="preserve"> (WP)</t>
    </r>
  </si>
  <si>
    <t>Slender Rush</t>
  </si>
  <si>
    <t>Lycopus americanus</t>
  </si>
  <si>
    <t>American Bugleweed</t>
  </si>
  <si>
    <t>Oenanthe sarmentosa (EW/WP)</t>
  </si>
  <si>
    <t>Water parsley</t>
  </si>
  <si>
    <r>
      <rPr>
        <i/>
        <sz val="11"/>
        <color theme="1"/>
        <rFont val="Calibri"/>
        <family val="2"/>
      </rPr>
      <t>Ranunculus occidentalis</t>
    </r>
    <r>
      <rPr>
        <i/>
        <sz val="11"/>
        <color rgb="FF000000"/>
        <rFont val="Calibri"/>
        <family val="2"/>
      </rPr>
      <t xml:space="preserve"> (WP)</t>
    </r>
  </si>
  <si>
    <t>Western Buttercup</t>
  </si>
  <si>
    <t>Sagittaria latifolia (EW)</t>
  </si>
  <si>
    <t>Wapato</t>
  </si>
  <si>
    <r>
      <rPr>
        <i/>
        <sz val="11"/>
        <color theme="1"/>
        <rFont val="Calibri"/>
        <family val="2"/>
      </rPr>
      <t>Schoenoplectus acutus</t>
    </r>
    <r>
      <rPr>
        <i/>
        <sz val="11"/>
        <color rgb="FF000000"/>
        <rFont val="Calibri"/>
        <family val="2"/>
      </rPr>
      <t xml:space="preserve"> (EW)</t>
    </r>
  </si>
  <si>
    <t>Hard-stem bullrush</t>
  </si>
  <si>
    <t>Schoenoplectus tabernaemontani (EW)</t>
  </si>
  <si>
    <t>Soft-stem Bulrush</t>
  </si>
  <si>
    <t>Scirpus microcarpus (EW/WP)</t>
  </si>
  <si>
    <t>Small-Fruited Bulrush</t>
  </si>
  <si>
    <t>Scutellaria lateriflora</t>
  </si>
  <si>
    <t>Blue Skullcap</t>
  </si>
  <si>
    <r>
      <rPr>
        <i/>
        <sz val="11"/>
        <color theme="1"/>
        <rFont val="Calibri"/>
        <family val="2"/>
      </rPr>
      <t>Sparganium emersum</t>
    </r>
    <r>
      <rPr>
        <i/>
        <sz val="11"/>
        <color rgb="FF000000"/>
        <rFont val="Calibri"/>
        <family val="2"/>
      </rPr>
      <t xml:space="preserve"> (EW)</t>
    </r>
  </si>
  <si>
    <t>European bur-reed</t>
  </si>
  <si>
    <r>
      <rPr>
        <i/>
        <sz val="11"/>
        <color theme="1"/>
        <rFont val="Calibri"/>
        <family val="2"/>
      </rPr>
      <t>Sparganium eurycarpum</t>
    </r>
    <r>
      <rPr>
        <i/>
        <sz val="11"/>
        <color rgb="FF000000"/>
        <rFont val="Calibri"/>
        <family val="2"/>
      </rPr>
      <t xml:space="preserve"> (EW)</t>
    </r>
  </si>
  <si>
    <t>Broadfruit Bur-reed</t>
  </si>
  <si>
    <r>
      <rPr>
        <i/>
        <sz val="11"/>
        <color theme="1"/>
        <rFont val="Calibri"/>
        <family val="2"/>
      </rPr>
      <t>Torreyochloa pallida</t>
    </r>
    <r>
      <rPr>
        <i/>
        <sz val="11"/>
        <color rgb="FF000000"/>
        <rFont val="Calibri"/>
        <family val="2"/>
      </rPr>
      <t xml:space="preserve"> (WP)</t>
    </r>
  </si>
  <si>
    <t>Pale False Manna Grass</t>
  </si>
  <si>
    <t/>
  </si>
  <si>
    <t xml:space="preserve">Herbaceous Upland Plants   </t>
  </si>
  <si>
    <t>Species (See habitat key below)</t>
  </si>
  <si>
    <r>
      <rPr>
        <i/>
        <sz val="11"/>
        <color theme="1"/>
        <rFont val="Calibri"/>
        <family val="2"/>
      </rPr>
      <t>Achlys triphylla</t>
    </r>
    <r>
      <rPr>
        <sz val="11"/>
        <color theme="1"/>
        <rFont val="Calibri"/>
        <family val="2"/>
      </rPr>
      <t xml:space="preserve"> (RF/MF/CF)</t>
    </r>
  </si>
  <si>
    <t>Vanilla Leaf </t>
  </si>
  <si>
    <r>
      <rPr>
        <i/>
        <sz val="11"/>
        <color theme="1"/>
        <rFont val="Calibri"/>
        <family val="2"/>
      </rPr>
      <t>Actaea rubra</t>
    </r>
    <r>
      <rPr>
        <sz val="11"/>
        <color theme="1"/>
        <rFont val="Calibri"/>
        <family val="2"/>
      </rPr>
      <t xml:space="preserve"> (RF/MF/CF)</t>
    </r>
  </si>
  <si>
    <t>Baneberry</t>
  </si>
  <si>
    <r>
      <rPr>
        <i/>
        <sz val="11"/>
        <color theme="1"/>
        <rFont val="Calibri"/>
        <family val="2"/>
      </rPr>
      <t>Anaphalis margaritacea</t>
    </r>
    <r>
      <rPr>
        <sz val="11"/>
        <color theme="1"/>
        <rFont val="Calibri"/>
        <family val="2"/>
      </rPr>
      <t xml:space="preserve"> (MF/CF)</t>
    </r>
  </si>
  <si>
    <t>Western Pearly Everlasting</t>
  </si>
  <si>
    <r>
      <rPr>
        <i/>
        <sz val="11"/>
        <color theme="1"/>
        <rFont val="Calibri"/>
        <family val="2"/>
      </rPr>
      <t>Aquilegia formosa</t>
    </r>
    <r>
      <rPr>
        <sz val="11"/>
        <color rgb="FF000000"/>
        <rFont val="Calibri"/>
        <family val="2"/>
      </rPr>
      <t xml:space="preserve"> (RF/UP)</t>
    </r>
  </si>
  <si>
    <t>Red Columbine</t>
  </si>
  <si>
    <r>
      <rPr>
        <i/>
        <sz val="11"/>
        <color rgb="FF000000"/>
        <rFont val="Calibri"/>
        <family val="2"/>
      </rPr>
      <t xml:space="preserve">Aruncus dioicus </t>
    </r>
    <r>
      <rPr>
        <sz val="11"/>
        <color rgb="FF000000"/>
        <rFont val="Calibri"/>
        <family val="2"/>
      </rPr>
      <t>(MF/RF)</t>
    </r>
  </si>
  <si>
    <t>Goat's beard</t>
  </si>
  <si>
    <r>
      <rPr>
        <i/>
        <sz val="11"/>
        <color theme="1"/>
        <rFont val="Calibri"/>
        <family val="2"/>
      </rPr>
      <t>Asclepias fascicularis</t>
    </r>
    <r>
      <rPr>
        <sz val="11"/>
        <color rgb="FF000000"/>
        <rFont val="Calibri"/>
        <family val="2"/>
      </rPr>
      <t xml:space="preserve"> (WP/UP)</t>
    </r>
  </si>
  <si>
    <t>Narrow Leaf Milkweed</t>
  </si>
  <si>
    <r>
      <rPr>
        <i/>
        <sz val="11"/>
        <color theme="1"/>
        <rFont val="Calibri"/>
        <family val="2"/>
      </rPr>
      <t>Asclepias speciosa</t>
    </r>
    <r>
      <rPr>
        <sz val="11"/>
        <color rgb="FF000000"/>
        <rFont val="Calibri"/>
        <family val="2"/>
      </rPr>
      <t xml:space="preserve"> (WP/UP)</t>
    </r>
  </si>
  <si>
    <t>Milkweed</t>
  </si>
  <si>
    <r>
      <rPr>
        <i/>
        <sz val="11"/>
        <color theme="1"/>
        <rFont val="Calibri"/>
        <family val="2"/>
      </rPr>
      <t>Chamaenerion angustifolium</t>
    </r>
    <r>
      <rPr>
        <sz val="11"/>
        <color rgb="FF000000"/>
        <rFont val="Calibri"/>
        <family val="2"/>
      </rPr>
      <t xml:space="preserve"> (UP)</t>
    </r>
  </si>
  <si>
    <t>Fireweed</t>
  </si>
  <si>
    <t>Cimicifuga elata</t>
  </si>
  <si>
    <t>TallBugbane</t>
  </si>
  <si>
    <t>Cirsium edule</t>
  </si>
  <si>
    <t>Indian Thistle</t>
  </si>
  <si>
    <r>
      <rPr>
        <i/>
        <sz val="11"/>
        <color theme="1"/>
        <rFont val="Calibri"/>
        <family val="2"/>
      </rPr>
      <t>Dicentra formosa</t>
    </r>
    <r>
      <rPr>
        <sz val="11"/>
        <color rgb="FF000000"/>
        <rFont val="Calibri"/>
        <family val="2"/>
      </rPr>
      <t xml:space="preserve"> (RF/MF/CF)</t>
    </r>
  </si>
  <si>
    <t>Pacific Bleeding Heart</t>
  </si>
  <si>
    <r>
      <rPr>
        <i/>
        <sz val="11"/>
        <color theme="1"/>
        <rFont val="Calibri"/>
        <family val="2"/>
      </rPr>
      <t xml:space="preserve">Dodecatheon pulchellum </t>
    </r>
    <r>
      <rPr>
        <sz val="11"/>
        <color rgb="FF000000"/>
        <rFont val="Calibri"/>
        <family val="2"/>
      </rPr>
      <t>(WP)</t>
    </r>
  </si>
  <si>
    <t>Darkthroat Shooting Star</t>
  </si>
  <si>
    <r>
      <rPr>
        <i/>
        <sz val="11"/>
        <color theme="1"/>
        <rFont val="Calibri"/>
        <family val="2"/>
      </rPr>
      <t>Eriophyllum lanatum</t>
    </r>
    <r>
      <rPr>
        <sz val="11"/>
        <color theme="1"/>
        <rFont val="Calibri"/>
        <family val="2"/>
      </rPr>
      <t xml:space="preserve"> (WP)</t>
    </r>
  </si>
  <si>
    <t>Oregon sunshine</t>
  </si>
  <si>
    <r>
      <rPr>
        <i/>
        <sz val="11"/>
        <color theme="1"/>
        <rFont val="Calibri"/>
        <family val="2"/>
      </rPr>
      <t xml:space="preserve">Geranium oreganum </t>
    </r>
    <r>
      <rPr>
        <sz val="11"/>
        <color rgb="FF000000"/>
        <rFont val="Calibri"/>
        <family val="2"/>
      </rPr>
      <t>(RF/MF/UP)</t>
    </r>
  </si>
  <si>
    <t>Western geranium</t>
  </si>
  <si>
    <r>
      <rPr>
        <i/>
        <sz val="11"/>
        <color theme="1"/>
        <rFont val="Calibri"/>
        <family val="2"/>
      </rPr>
      <t xml:space="preserve">Heracleum maximum </t>
    </r>
    <r>
      <rPr>
        <sz val="11"/>
        <color rgb="FF000000"/>
        <rFont val="Calibri"/>
        <family val="2"/>
      </rPr>
      <t>(WP/UP/RF edge)</t>
    </r>
  </si>
  <si>
    <t>Cow Parnsip</t>
  </si>
  <si>
    <r>
      <rPr>
        <i/>
        <sz val="11"/>
        <color theme="1"/>
        <rFont val="Calibri"/>
        <family val="2"/>
      </rPr>
      <t>Hydrophyllum tenuipes</t>
    </r>
    <r>
      <rPr>
        <sz val="11"/>
        <color theme="1"/>
        <rFont val="Calibri"/>
        <family val="2"/>
      </rPr>
      <t xml:space="preserve"> (RF, CF)</t>
    </r>
  </si>
  <si>
    <t>Pacific Waterleaf</t>
  </si>
  <si>
    <r>
      <rPr>
        <i/>
        <sz val="11"/>
        <color theme="1"/>
        <rFont val="Calibri"/>
        <family val="2"/>
      </rPr>
      <t>Iris tenax</t>
    </r>
    <r>
      <rPr>
        <sz val="11"/>
        <color rgb="FF000000"/>
        <rFont val="Calibri"/>
        <family val="2"/>
      </rPr>
      <t xml:space="preserve"> (UP/OW/MF)</t>
    </r>
  </si>
  <si>
    <t>Oregon Iris</t>
  </si>
  <si>
    <r>
      <rPr>
        <i/>
        <sz val="11"/>
        <color theme="1"/>
        <rFont val="Calibri"/>
        <family val="2"/>
      </rPr>
      <t>Ligusticum apiifolium</t>
    </r>
    <r>
      <rPr>
        <sz val="11"/>
        <color rgb="FF000000"/>
        <rFont val="Calibri"/>
        <family val="2"/>
      </rPr>
      <t xml:space="preserve"> (RF/MF/UP)</t>
    </r>
  </si>
  <si>
    <t>Celery Leaf Licorice Root</t>
  </si>
  <si>
    <r>
      <rPr>
        <i/>
        <sz val="11"/>
        <color theme="1"/>
        <rFont val="Calibri"/>
        <family val="2"/>
      </rPr>
      <t>Linum lewisii</t>
    </r>
    <r>
      <rPr>
        <sz val="11"/>
        <color rgb="FF000000"/>
        <rFont val="Calibri"/>
        <family val="2"/>
      </rPr>
      <t xml:space="preserve"> (UP)</t>
    </r>
  </si>
  <si>
    <t>Blue flax</t>
  </si>
  <si>
    <r>
      <rPr>
        <i/>
        <sz val="11"/>
        <color theme="1"/>
        <rFont val="Calibri"/>
        <family val="2"/>
      </rPr>
      <t>Lomatium dissectum</t>
    </r>
    <r>
      <rPr>
        <sz val="11"/>
        <color rgb="FF000000"/>
        <rFont val="Calibri"/>
        <family val="2"/>
      </rPr>
      <t xml:space="preserve"> (UP)</t>
    </r>
  </si>
  <si>
    <t>Fernleaf Biscuitroot</t>
  </si>
  <si>
    <r>
      <rPr>
        <i/>
        <sz val="11"/>
        <color theme="1"/>
        <rFont val="Calibri"/>
        <family val="2"/>
      </rPr>
      <t xml:space="preserve">Lomatium nudicaule </t>
    </r>
    <r>
      <rPr>
        <sz val="11"/>
        <color rgb="FF000000"/>
        <rFont val="Calibri"/>
        <family val="2"/>
      </rPr>
      <t>(UP)</t>
    </r>
  </si>
  <si>
    <t>Bare Stem Biscuitroot</t>
  </si>
  <si>
    <r>
      <rPr>
        <i/>
        <sz val="11"/>
        <color theme="1"/>
        <rFont val="Calibri"/>
        <family val="2"/>
      </rPr>
      <t>Lupinus polyphyllus</t>
    </r>
    <r>
      <rPr>
        <sz val="11"/>
        <color rgb="FF000000"/>
        <rFont val="Calibri"/>
        <family val="2"/>
      </rPr>
      <t xml:space="preserve"> (UP/WP)</t>
    </r>
  </si>
  <si>
    <t>Large-Leaved Lupine</t>
  </si>
  <si>
    <r>
      <rPr>
        <i/>
        <sz val="11"/>
        <color theme="1"/>
        <rFont val="Calibri"/>
        <family val="2"/>
      </rPr>
      <t>Maianthemum racemosa</t>
    </r>
    <r>
      <rPr>
        <sz val="11"/>
        <color rgb="FF000000"/>
        <rFont val="Calibri"/>
        <family val="2"/>
      </rPr>
      <t xml:space="preserve"> (RF/MF)</t>
    </r>
  </si>
  <si>
    <t>False Solomon's Seal</t>
  </si>
  <si>
    <r>
      <rPr>
        <i/>
        <sz val="11"/>
        <color theme="1"/>
        <rFont val="Calibri"/>
        <family val="2"/>
      </rPr>
      <t>Maianthemum stellata</t>
    </r>
    <r>
      <rPr>
        <sz val="11"/>
        <color rgb="FF000000"/>
        <rFont val="Calibri"/>
        <family val="2"/>
      </rPr>
      <t xml:space="preserve"> (RF/MF/CF)</t>
    </r>
  </si>
  <si>
    <t>Star-Flowered Solomon's Seal</t>
  </si>
  <si>
    <r>
      <rPr>
        <i/>
        <sz val="11"/>
        <color theme="1"/>
        <rFont val="Calibri"/>
        <family val="2"/>
      </rPr>
      <t xml:space="preserve">Penstemon hesperius </t>
    </r>
    <r>
      <rPr>
        <sz val="11"/>
        <color rgb="FF000000"/>
        <rFont val="Calibri"/>
        <family val="2"/>
      </rPr>
      <t>(UP)</t>
    </r>
  </si>
  <si>
    <t>Beardtongue</t>
  </si>
  <si>
    <r>
      <rPr>
        <i/>
        <sz val="11"/>
        <color theme="1"/>
        <rFont val="Calibri"/>
        <family val="2"/>
      </rPr>
      <t>Prosartes smithii</t>
    </r>
    <r>
      <rPr>
        <sz val="11"/>
        <color theme="1"/>
        <rFont val="Calibri"/>
        <family val="2"/>
      </rPr>
      <t xml:space="preserve"> (MF/RF)</t>
    </r>
  </si>
  <si>
    <t>Coast Fairy Bells</t>
  </si>
  <si>
    <r>
      <rPr>
        <i/>
        <sz val="11"/>
        <color theme="1"/>
        <rFont val="Calibri"/>
        <family val="2"/>
      </rPr>
      <t>Rupertia physodes</t>
    </r>
    <r>
      <rPr>
        <sz val="11"/>
        <color theme="1"/>
        <rFont val="Calibri"/>
        <family val="2"/>
      </rPr>
      <t xml:space="preserve"> (UP)</t>
    </r>
  </si>
  <si>
    <t>Forest Scurfpea</t>
  </si>
  <si>
    <r>
      <rPr>
        <i/>
        <sz val="11"/>
        <color theme="1"/>
        <rFont val="Calibri"/>
        <family val="2"/>
      </rPr>
      <t>Scrophularia californica</t>
    </r>
    <r>
      <rPr>
        <sz val="11"/>
        <color rgb="FF000000"/>
        <rFont val="Calibri"/>
        <family val="2"/>
      </rPr>
      <t xml:space="preserve"> (RF)</t>
    </r>
  </si>
  <si>
    <t>California Figwort</t>
  </si>
  <si>
    <r>
      <rPr>
        <i/>
        <sz val="11"/>
        <color theme="1"/>
        <rFont val="Calibri"/>
        <family val="2"/>
      </rPr>
      <t xml:space="preserve">Sidalcea campestris </t>
    </r>
    <r>
      <rPr>
        <sz val="11"/>
        <color rgb="FF000000"/>
        <rFont val="Calibri"/>
        <family val="2"/>
      </rPr>
      <t>(UP)</t>
    </r>
  </si>
  <si>
    <t>Field Checkermallow</t>
  </si>
  <si>
    <r>
      <t xml:space="preserve">Sidalcea nelsoniana </t>
    </r>
    <r>
      <rPr>
        <sz val="11"/>
        <color rgb="FF000000"/>
        <rFont val="Calibri"/>
        <family val="2"/>
      </rPr>
      <t>(UP/WP)</t>
    </r>
  </si>
  <si>
    <t>Nelson's Checkermallow</t>
  </si>
  <si>
    <r>
      <rPr>
        <i/>
        <sz val="11"/>
        <color theme="1"/>
        <rFont val="Calibri"/>
        <family val="2"/>
      </rPr>
      <t>Sidalcea virgata</t>
    </r>
    <r>
      <rPr>
        <sz val="11"/>
        <color rgb="FF000000"/>
        <rFont val="Calibri"/>
        <family val="2"/>
      </rPr>
      <t xml:space="preserve"> (UP)</t>
    </r>
  </si>
  <si>
    <t>Rose Checkermallow</t>
  </si>
  <si>
    <r>
      <rPr>
        <i/>
        <sz val="11"/>
        <color theme="1"/>
        <rFont val="Calibri"/>
        <family val="2"/>
      </rPr>
      <t>Sisyrinchium idahoense</t>
    </r>
    <r>
      <rPr>
        <sz val="11"/>
        <color rgb="FF000000"/>
        <rFont val="Calibri"/>
        <family val="2"/>
      </rPr>
      <t xml:space="preserve"> (WP)</t>
    </r>
  </si>
  <si>
    <t>Blue-Eyed Grass</t>
  </si>
  <si>
    <r>
      <rPr>
        <i/>
        <sz val="11"/>
        <color theme="1"/>
        <rFont val="Calibri"/>
        <family val="2"/>
      </rPr>
      <t>Solidago canadensis</t>
    </r>
    <r>
      <rPr>
        <sz val="11"/>
        <color rgb="FF000000"/>
        <rFont val="Calibri"/>
        <family val="2"/>
      </rPr>
      <t xml:space="preserve"> (UP)</t>
    </r>
  </si>
  <si>
    <t>Goldenrod</t>
  </si>
  <si>
    <t>Streptopus amplexifolius</t>
  </si>
  <si>
    <t>Twisted Stalk</t>
  </si>
  <si>
    <r>
      <rPr>
        <i/>
        <sz val="11"/>
        <color theme="1"/>
        <rFont val="Calibri"/>
        <family val="2"/>
      </rPr>
      <t>Symphyotrichum subspicatum</t>
    </r>
    <r>
      <rPr>
        <sz val="11"/>
        <color rgb="FF000000"/>
        <rFont val="Calibri"/>
        <family val="2"/>
      </rPr>
      <t xml:space="preserve"> (WP/UP)</t>
    </r>
  </si>
  <si>
    <t>Douglas Aster</t>
  </si>
  <si>
    <r>
      <rPr>
        <i/>
        <sz val="11"/>
        <color rgb="FF000000"/>
        <rFont val="Calibri"/>
        <family val="2"/>
      </rPr>
      <t>Tellima grandiflora</t>
    </r>
    <r>
      <rPr>
        <sz val="11"/>
        <color rgb="FF000000"/>
        <rFont val="Calibri"/>
        <family val="2"/>
      </rPr>
      <t xml:space="preserve"> (RF/MF/CF)</t>
    </r>
  </si>
  <si>
    <t>Fringecup</t>
  </si>
  <si>
    <r>
      <rPr>
        <i/>
        <sz val="11"/>
        <color rgb="FF000000"/>
        <rFont val="Calibri"/>
        <family val="2"/>
      </rPr>
      <t>Thalictrum occidentale</t>
    </r>
    <r>
      <rPr>
        <sz val="11"/>
        <color rgb="FF000000"/>
        <rFont val="Calibri"/>
        <family val="2"/>
      </rPr>
      <t xml:space="preserve"> (RF/MF)</t>
    </r>
  </si>
  <si>
    <t>Western Meadowrue</t>
  </si>
  <si>
    <r>
      <rPr>
        <i/>
        <sz val="11"/>
        <color theme="1"/>
        <rFont val="Calibri"/>
        <family val="2"/>
      </rPr>
      <t xml:space="preserve">Thalictrum polycarpum </t>
    </r>
    <r>
      <rPr>
        <sz val="11"/>
        <color rgb="FF000000"/>
        <rFont val="Calibri"/>
        <family val="2"/>
      </rPr>
      <t>(RF/MF)</t>
    </r>
  </si>
  <si>
    <t>Mountain Meadowrue</t>
  </si>
  <si>
    <t>Tiarella trifoliata (RF/MF/CF)</t>
  </si>
  <si>
    <t>Threeleaf foamflower</t>
  </si>
  <si>
    <r>
      <rPr>
        <i/>
        <sz val="11"/>
        <color theme="1"/>
        <rFont val="Calibri"/>
        <family val="2"/>
      </rPr>
      <t>Tolmiea menziesii</t>
    </r>
    <r>
      <rPr>
        <sz val="11"/>
        <color rgb="FF000000"/>
        <rFont val="Calibri"/>
        <family val="2"/>
      </rPr>
      <t xml:space="preserve"> (RF)</t>
    </r>
  </si>
  <si>
    <t>Piggyback Plant</t>
  </si>
  <si>
    <r>
      <rPr>
        <i/>
        <sz val="11"/>
        <color theme="1"/>
        <rFont val="Calibri"/>
        <family val="2"/>
      </rPr>
      <t>Vancouveria hexandra</t>
    </r>
    <r>
      <rPr>
        <sz val="11"/>
        <color rgb="FF000000"/>
        <rFont val="Calibri"/>
        <family val="2"/>
      </rPr>
      <t xml:space="preserve"> (RF/MF)</t>
    </r>
  </si>
  <si>
    <t>Inside Out Flower</t>
  </si>
  <si>
    <r>
      <rPr>
        <i/>
        <sz val="11"/>
        <color theme="1"/>
        <rFont val="Calibri"/>
        <family val="2"/>
      </rPr>
      <t xml:space="preserve">Viola glabella </t>
    </r>
    <r>
      <rPr>
        <sz val="11"/>
        <color theme="1"/>
        <rFont val="Calibri"/>
        <family val="2"/>
      </rPr>
      <t>(FW/RF)</t>
    </r>
  </si>
  <si>
    <t>Yellow Wood Violet</t>
  </si>
  <si>
    <r>
      <rPr>
        <i/>
        <sz val="11"/>
        <color theme="1"/>
        <rFont val="Calibri"/>
        <family val="2"/>
      </rPr>
      <t xml:space="preserve">Wyethia angustifolia </t>
    </r>
    <r>
      <rPr>
        <sz val="11"/>
        <color rgb="FF000000"/>
        <rFont val="Calibri"/>
        <family val="2"/>
      </rPr>
      <t>(UP)</t>
    </r>
  </si>
  <si>
    <t>Narrowleaf mule-ears</t>
  </si>
  <si>
    <t>`</t>
  </si>
  <si>
    <t>Dahlias (Non-native Ornamentals)</t>
  </si>
  <si>
    <t>Available Nov. 1 - April 1.</t>
  </si>
  <si>
    <t>Pricing (per tuber)</t>
  </si>
  <si>
    <t>Variety</t>
  </si>
  <si>
    <t>1-9</t>
  </si>
  <si>
    <t>25-49</t>
  </si>
  <si>
    <t>50+</t>
  </si>
  <si>
    <t>Available</t>
  </si>
  <si>
    <t>Dahlia</t>
  </si>
  <si>
    <t>Big Pink</t>
  </si>
  <si>
    <t>Tubers</t>
  </si>
  <si>
    <t>Cafe au Lait</t>
  </si>
  <si>
    <t>Gitz Crazy</t>
  </si>
  <si>
    <t>Jabberbox</t>
  </si>
  <si>
    <t>Kasasagi</t>
  </si>
  <si>
    <t>Myrtle's Brandy</t>
  </si>
  <si>
    <t>Orchid Lace</t>
  </si>
  <si>
    <t>Oregon Reign</t>
  </si>
  <si>
    <t>Skywalker</t>
  </si>
  <si>
    <t>Smokee Gal</t>
  </si>
  <si>
    <t>Teddy</t>
  </si>
  <si>
    <t>Mixed variety</t>
  </si>
  <si>
    <t xml:space="preserve"> Bulbs</t>
  </si>
  <si>
    <t>Allium amplectens (UP)</t>
  </si>
  <si>
    <t>Narrowleaf Onion</t>
  </si>
  <si>
    <t>Bulbs- 1/4"+</t>
  </si>
  <si>
    <t>Brodiaea coronaria (WP)</t>
  </si>
  <si>
    <t>Crown Brodiaea</t>
  </si>
  <si>
    <t>Calochortus tolmiei (UP)</t>
  </si>
  <si>
    <t>Tolmie Star-tulip</t>
  </si>
  <si>
    <t>Camassia leichtlinii (WP)</t>
  </si>
  <si>
    <t>Great Camas</t>
  </si>
  <si>
    <t>Bulbs- 1/2" +</t>
  </si>
  <si>
    <t>Camassia quamash (OW/WP)</t>
  </si>
  <si>
    <t>Common Camas</t>
  </si>
  <si>
    <t>Delphinium trolliifolium (MF)</t>
  </si>
  <si>
    <t>Columbian Larkspur</t>
  </si>
  <si>
    <t>Rhizome</t>
  </si>
  <si>
    <t>Dichelostemma congestum (UP)</t>
  </si>
  <si>
    <t>Ookow</t>
  </si>
  <si>
    <r>
      <rPr>
        <i/>
        <sz val="11"/>
        <color rgb="FF000000"/>
        <rFont val="Calibri"/>
        <family val="2"/>
      </rPr>
      <t>Erythronium oregonum</t>
    </r>
    <r>
      <rPr>
        <sz val="11"/>
        <color rgb="FF000000"/>
        <rFont val="Calibri"/>
        <family val="2"/>
      </rPr>
      <t>(MF/RF)</t>
    </r>
  </si>
  <si>
    <t>Oregon Fawn Lilly</t>
  </si>
  <si>
    <t>Lilium columbianum (UP/CF/MF)</t>
  </si>
  <si>
    <t>Columbian Lily</t>
  </si>
  <si>
    <r>
      <rPr>
        <i/>
        <sz val="11"/>
        <color theme="1"/>
        <rFont val="Calibri"/>
        <family val="2"/>
      </rPr>
      <t>Perideridia oregana</t>
    </r>
    <r>
      <rPr>
        <sz val="11"/>
        <color theme="1"/>
        <rFont val="Calibri"/>
        <family val="2"/>
      </rPr>
      <t xml:space="preserve"> (UP/WP)</t>
    </r>
  </si>
  <si>
    <t>Oregon Yampa</t>
  </si>
  <si>
    <t>Tuber</t>
  </si>
  <si>
    <r>
      <rPr>
        <i/>
        <sz val="11"/>
        <color theme="1"/>
        <rFont val="Calibri"/>
        <family val="2"/>
      </rPr>
      <t>Trillium chloropetalum</t>
    </r>
    <r>
      <rPr>
        <sz val="11"/>
        <color rgb="FF000000"/>
        <rFont val="Calibri"/>
        <family val="2"/>
      </rPr>
      <t xml:space="preserve"> (RF/MF)</t>
    </r>
  </si>
  <si>
    <t>Giant Trillium</t>
  </si>
  <si>
    <r>
      <rPr>
        <i/>
        <sz val="11"/>
        <color theme="1"/>
        <rFont val="Calibri"/>
        <family val="2"/>
      </rPr>
      <t>Trillium ovatum</t>
    </r>
    <r>
      <rPr>
        <sz val="11"/>
        <color rgb="FF000000"/>
        <rFont val="Calibri"/>
        <family val="2"/>
      </rPr>
      <t xml:space="preserve"> (RF/MF)</t>
    </r>
  </si>
  <si>
    <t>Pacific Trillium</t>
  </si>
  <si>
    <t>Triteleia hyacinthina (WP/UP)</t>
  </si>
  <si>
    <t>White Brodiaea</t>
  </si>
  <si>
    <t xml:space="preserve">Container Plants </t>
  </si>
  <si>
    <t xml:space="preserve">Trees and Shrubs    </t>
  </si>
  <si>
    <t xml:space="preserve">Available throughout the year. </t>
  </si>
  <si>
    <t>1-24</t>
  </si>
  <si>
    <t>25-99</t>
  </si>
  <si>
    <t>#1</t>
  </si>
  <si>
    <t>#2</t>
  </si>
  <si>
    <t>Available Fall 2023</t>
  </si>
  <si>
    <t>Berberis (Mahonia) aquifolium</t>
  </si>
  <si>
    <t>Berberis (Mahonia) nervosa</t>
  </si>
  <si>
    <t>Long-Leaf Oregon Grape</t>
  </si>
  <si>
    <t>Incense Cedar</t>
  </si>
  <si>
    <t>Buck brush</t>
  </si>
  <si>
    <t>12" BP</t>
  </si>
  <si>
    <t>Huckleberry Hawthorn</t>
  </si>
  <si>
    <t>Wavy Silktassel</t>
  </si>
  <si>
    <t>Ocean Spray</t>
  </si>
  <si>
    <t>Lonicera interrupta</t>
  </si>
  <si>
    <t>Chaparral Honeysuckle</t>
  </si>
  <si>
    <t>Pinus contorta</t>
  </si>
  <si>
    <t>Lodgepole Pine</t>
  </si>
  <si>
    <t>#3</t>
  </si>
  <si>
    <t>Lodgepole Pine (2 trunks)</t>
  </si>
  <si>
    <t>#5</t>
  </si>
  <si>
    <t>Lodgepole Pine (3 trunks)</t>
  </si>
  <si>
    <t>#7</t>
  </si>
  <si>
    <t>Douglas Fir</t>
  </si>
  <si>
    <t>Douglas Fir (Coast Range seed stock)</t>
  </si>
  <si>
    <t>#1.5</t>
  </si>
  <si>
    <t>Calfornia Black Oak</t>
  </si>
  <si>
    <t>Ribes divaricatum</t>
  </si>
  <si>
    <t>Spreading Gooseberry</t>
  </si>
  <si>
    <t>Ribes lacustre</t>
  </si>
  <si>
    <t>Black Swamp Gooseberry</t>
  </si>
  <si>
    <t>Rubus parviflorus</t>
  </si>
  <si>
    <t>Salix piperi</t>
  </si>
  <si>
    <t>Western Red Cedar</t>
  </si>
  <si>
    <t>Western Hemlock</t>
  </si>
  <si>
    <t>California Bay Laurel</t>
  </si>
  <si>
    <t xml:space="preserve">Herbaceous Plants  </t>
  </si>
  <si>
    <t>Available throughout the year. Minimum order amount $300.</t>
  </si>
  <si>
    <t>Iris tenax</t>
  </si>
  <si>
    <t>Potentilla gracilis</t>
  </si>
  <si>
    <t>Slender Cinquefoil</t>
  </si>
  <si>
    <t>Scirpus microcarpus</t>
  </si>
  <si>
    <t>Small Fruited Bulrush</t>
  </si>
  <si>
    <t>Thalictrum polycarpum</t>
  </si>
  <si>
    <t>Carex leptopoda</t>
  </si>
  <si>
    <t>Dewey's Sedge</t>
  </si>
  <si>
    <t>Plugs (51)</t>
  </si>
  <si>
    <t>Carex obnupta</t>
  </si>
  <si>
    <t>Carex stipata</t>
  </si>
  <si>
    <t>Plugs (50)</t>
  </si>
  <si>
    <t>Eleocharis palustris</t>
  </si>
  <si>
    <t>Geum macrophyllum</t>
  </si>
  <si>
    <t>Large-Leaf Avens</t>
  </si>
  <si>
    <t>Juncus ensifolius</t>
  </si>
  <si>
    <t>Dagger-Leaved Rush</t>
  </si>
  <si>
    <t>Juncus oxymeris</t>
  </si>
  <si>
    <t>Juncus tenuis</t>
  </si>
  <si>
    <t>Soft-Stem Bulrush</t>
  </si>
  <si>
    <t>Symphyotrichum subspicatum</t>
  </si>
  <si>
    <t>Douglas' aster</t>
  </si>
  <si>
    <t xml:space="preserve">Live Stakes </t>
  </si>
  <si>
    <t>Cuttings (Live Stakes)</t>
  </si>
  <si>
    <t>Available Oct.-Nov. &amp; Mar.-Apr. Minimum: 500 ft per species. Minimum order amount $300.</t>
  </si>
  <si>
    <t>Lineal ft. Available</t>
  </si>
  <si>
    <t># of Feet Ordered</t>
  </si>
  <si>
    <t>Cornus stolonifera (sericea)</t>
  </si>
  <si>
    <t>Live Stakes</t>
  </si>
  <si>
    <t>Salix fluviatilis</t>
  </si>
  <si>
    <t>Columbia Willow</t>
  </si>
  <si>
    <t>Salix rigida</t>
  </si>
  <si>
    <t>TOTAL FEET  REQUESTED</t>
  </si>
  <si>
    <t>?</t>
  </si>
  <si>
    <r>
      <t xml:space="preserve">Plugs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</rPr>
      <t>Plugs are sold in trays holding 50 plugs: trays cannot be broken.</t>
    </r>
  </si>
  <si>
    <t>Oregon Black Walnut</t>
  </si>
  <si>
    <t>Juglas hindsii x nigra</t>
  </si>
  <si>
    <t>PRICING PER PLANT                                     (order in increments of 50)</t>
  </si>
  <si>
    <t>PRICING PER PLANT                                  (Order in increments of 50)</t>
  </si>
  <si>
    <t>PRICING PER PLANT                              (order in increments of 250)</t>
  </si>
  <si>
    <t>PRICING PER PLANT</t>
  </si>
  <si>
    <r>
      <rPr>
        <b/>
        <sz val="14"/>
        <color rgb="FF000000"/>
        <rFont val="Calibri"/>
        <family val="2"/>
      </rPr>
      <t>PRICING PER PLUG</t>
    </r>
    <r>
      <rPr>
        <b/>
        <sz val="12"/>
        <color rgb="FF000000"/>
        <rFont val="Calibri"/>
        <family val="2"/>
      </rPr>
      <t xml:space="preserve">                                                    Order by full tray (increments of 50)</t>
    </r>
  </si>
  <si>
    <r>
      <rPr>
        <b/>
        <sz val="14"/>
        <color rgb="FF000000"/>
        <rFont val="Calibri"/>
        <family val="2"/>
      </rPr>
      <t>PRICING PER PLANT</t>
    </r>
    <r>
      <rPr>
        <b/>
        <sz val="12"/>
        <color rgb="FF000000"/>
        <rFont val="Calibri"/>
        <family val="2"/>
      </rPr>
      <t xml:space="preserve">                       (Order in increments of 50)</t>
    </r>
  </si>
  <si>
    <t>Western Red Cedar (Willamette Valley; &lt;2,000')</t>
  </si>
  <si>
    <t>Available Aug. 1-Dec. 1. Minimum: 250 plants per species. Contact nursery for bulk bulb availability.</t>
  </si>
  <si>
    <t>S. Oregon Ponderosa Pine</t>
  </si>
  <si>
    <t>Willamette Valley Ponderosa Pine</t>
  </si>
  <si>
    <t xml:space="preserve"> Minimum: 100 plants per species.</t>
  </si>
  <si>
    <t>Minimum: 100 plants per species.</t>
  </si>
  <si>
    <t>Schoenoplectus tabernaemontani</t>
  </si>
  <si>
    <t>Sold out</t>
  </si>
  <si>
    <t>Carex amplifolia</t>
  </si>
  <si>
    <t>Big-Leaf Sedge</t>
  </si>
  <si>
    <t>BP</t>
  </si>
  <si>
    <t>Season Closed</t>
  </si>
  <si>
    <t>Sold Oout</t>
  </si>
  <si>
    <t>UPDATED 4/26/2024</t>
  </si>
  <si>
    <t>Available Fall 2024</t>
  </si>
  <si>
    <t>Available Fall 2025</t>
  </si>
  <si>
    <t>Available Fall 2026</t>
  </si>
  <si>
    <t>Available Fall 2027</t>
  </si>
  <si>
    <t>Sold by the foot ($0.50/foot)</t>
  </si>
  <si>
    <t>Sedges, Rushes &amp; Aquatic</t>
  </si>
  <si>
    <t>Herbaceous Upland</t>
  </si>
  <si>
    <t>Bulbs</t>
  </si>
  <si>
    <t>AVAILABILITY LIST TOP TO BOTTOM</t>
  </si>
  <si>
    <t>Containers</t>
  </si>
  <si>
    <t>Plugs</t>
  </si>
  <si>
    <t>Livestakes</t>
  </si>
  <si>
    <t xml:space="preserve">Quantity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</si>
</sst>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\-d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Jim Nightshade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</font>
    <font>
      <b/>
      <sz val="18"/>
      <color rgb="FFFF0000"/>
      <name val="Calibri"/>
      <family val="2"/>
    </font>
    <font>
      <b/>
      <sz val="12"/>
      <color rgb="FFFF0000"/>
      <name val="Calibri"/>
      <family val="2"/>
    </font>
    <font>
      <b/>
      <sz val="20"/>
      <color rgb="FFFF0000"/>
      <name val="Calibri"/>
      <family val="2"/>
    </font>
    <font>
      <b/>
      <sz val="11"/>
      <color rgb="FF000000"/>
      <name val="Calibri"/>
      <family val="2"/>
    </font>
    <font>
      <b/>
      <sz val="26"/>
      <color rgb="FF000000"/>
      <name val="Calibri"/>
      <family val="2"/>
    </font>
    <font>
      <sz val="26"/>
      <name val="Calibri"/>
      <family val="2"/>
    </font>
    <font>
      <b/>
      <sz val="24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FF0000"/>
      <name val="Quattrocento Sans"/>
      <family val="2"/>
    </font>
    <font>
      <b/>
      <sz val="12"/>
      <name val="Calibri"/>
      <family val="2"/>
    </font>
    <font>
      <b/>
      <sz val="14"/>
      <color theme="1"/>
      <name val="Calibri"/>
      <family val="2"/>
    </font>
    <font>
      <sz val="24"/>
      <color rgb="FF00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0"/>
      <color rgb="FF000000"/>
      <name val="Arial"/>
      <family val="2"/>
    </font>
    <font>
      <b/>
      <sz val="20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</font>
    <font>
      <b/>
      <i/>
      <sz val="11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20"/>
      <color rgb="FF000000"/>
      <name val="Calibri"/>
      <family val="2"/>
    </font>
    <font>
      <sz val="24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</font>
    <font>
      <b/>
      <sz val="14"/>
      <color rgb="FFFF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2F2F2"/>
        <bgColor rgb="FFF2F2F2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  <fill>
      <patternFill patternType="solid">
        <fgColor theme="7"/>
        <bgColor rgb="FFE7E6E6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8" tint="0.79998168889431442"/>
        <bgColor rgb="FFFFFF00"/>
      </patternFill>
    </fill>
    <fill>
      <patternFill patternType="solid">
        <fgColor rgb="FFEFEFEF"/>
        <bgColor indexed="64"/>
      </patternFill>
    </fill>
    <fill>
      <patternFill patternType="solid">
        <fgColor rgb="FF7F7F7F"/>
        <bgColor rgb="FF7F7F7F"/>
      </patternFill>
    </fill>
    <fill>
      <patternFill patternType="solid">
        <fgColor theme="7"/>
        <bgColor rgb="FFDADADA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8" tint="0.79998168889431442"/>
        <bgColor rgb="FFD9EAD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DADADA"/>
      </patternFill>
    </fill>
    <fill>
      <patternFill patternType="solid">
        <fgColor theme="0" tint="-4.9989318521683403E-2"/>
        <bgColor rgb="FFDADADA"/>
      </patternFill>
    </fill>
  </fills>
  <borders count="10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 diagonalDown="1">
      <left style="thin">
        <color rgb="FF000000"/>
      </left>
      <right style="thin">
        <color rgb="FF000000"/>
      </right>
      <top/>
      <bottom style="medium">
        <color rgb="FF000000"/>
      </bottom>
      <diagonal style="thin">
        <color rgb="FF000000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3">
    <xf numFmtId="0" fontId="0" fillId="0" borderId="0" xfId="0"/>
    <xf numFmtId="8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6" fillId="0" borderId="0" xfId="0" applyNumberFormat="1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164" fontId="5" fillId="4" borderId="5" xfId="0" applyNumberFormat="1" applyFont="1" applyFill="1" applyBorder="1" applyAlignment="1" applyProtection="1">
      <alignment horizontal="left" vertical="center"/>
      <protection locked="0"/>
    </xf>
    <xf numFmtId="44" fontId="5" fillId="0" borderId="0" xfId="0" applyNumberFormat="1" applyFont="1" applyProtection="1">
      <protection locked="0"/>
    </xf>
    <xf numFmtId="0" fontId="5" fillId="4" borderId="6" xfId="0" applyFont="1" applyFill="1" applyBorder="1" applyAlignment="1" applyProtection="1">
      <alignment vertical="center"/>
      <protection locked="0"/>
    </xf>
    <xf numFmtId="0" fontId="5" fillId="4" borderId="7" xfId="0" applyFont="1" applyFill="1" applyBorder="1" applyAlignment="1" applyProtection="1">
      <alignment vertical="center"/>
      <protection locked="0"/>
    </xf>
    <xf numFmtId="3" fontId="5" fillId="4" borderId="8" xfId="0" applyNumberFormat="1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Protection="1"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3" fontId="6" fillId="0" borderId="0" xfId="0" applyNumberFormat="1" applyFont="1" applyAlignment="1" applyProtection="1">
      <alignment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49" fontId="8" fillId="3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49" fontId="8" fillId="0" borderId="0" xfId="0" applyNumberFormat="1" applyFont="1" applyAlignment="1">
      <alignment horizontal="center"/>
    </xf>
    <xf numFmtId="3" fontId="7" fillId="0" borderId="0" xfId="0" applyNumberFormat="1" applyFont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2" fillId="0" borderId="1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3" fontId="7" fillId="0" borderId="0" xfId="0" applyNumberFormat="1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3" fontId="6" fillId="0" borderId="0" xfId="0" applyNumberFormat="1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>
      <alignment wrapText="1"/>
    </xf>
    <xf numFmtId="0" fontId="17" fillId="4" borderId="21" xfId="0" applyFont="1" applyFill="1" applyBorder="1" applyAlignment="1">
      <alignment wrapText="1"/>
    </xf>
    <xf numFmtId="0" fontId="17" fillId="4" borderId="22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wrapText="1"/>
    </xf>
    <xf numFmtId="0" fontId="12" fillId="4" borderId="24" xfId="0" applyFont="1" applyFill="1" applyBorder="1" applyAlignment="1">
      <alignment horizontal="center" wrapText="1"/>
    </xf>
    <xf numFmtId="0" fontId="12" fillId="4" borderId="25" xfId="0" applyFont="1" applyFill="1" applyBorder="1" applyAlignment="1">
      <alignment horizontal="center" wrapText="1"/>
    </xf>
    <xf numFmtId="3" fontId="16" fillId="5" borderId="26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12" fillId="4" borderId="26" xfId="0" applyFont="1" applyFill="1" applyBorder="1" applyAlignment="1" applyProtection="1">
      <alignment horizontal="center" wrapText="1"/>
      <protection locked="0"/>
    </xf>
    <xf numFmtId="0" fontId="18" fillId="3" borderId="27" xfId="0" applyFont="1" applyFill="1" applyBorder="1" applyAlignment="1">
      <alignment wrapText="1"/>
    </xf>
    <xf numFmtId="0" fontId="7" fillId="3" borderId="28" xfId="0" applyFont="1" applyFill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8" fontId="2" fillId="2" borderId="30" xfId="0" applyNumberFormat="1" applyFont="1" applyFill="1" applyBorder="1" applyAlignment="1">
      <alignment horizontal="center" vertical="center" wrapText="1"/>
    </xf>
    <xf numFmtId="8" fontId="2" fillId="2" borderId="31" xfId="0" applyNumberFormat="1" applyFont="1" applyFill="1" applyBorder="1" applyAlignment="1">
      <alignment horizontal="center" vertical="center" wrapText="1"/>
    </xf>
    <xf numFmtId="8" fontId="2" fillId="2" borderId="5" xfId="0" applyNumberFormat="1" applyFont="1" applyFill="1" applyBorder="1" applyAlignment="1">
      <alignment horizontal="center" vertical="center" wrapText="1"/>
    </xf>
    <xf numFmtId="3" fontId="16" fillId="5" borderId="32" xfId="0" applyNumberFormat="1" applyFont="1" applyFill="1" applyBorder="1" applyAlignment="1">
      <alignment horizontal="center" vertical="center" wrapText="1"/>
    </xf>
    <xf numFmtId="3" fontId="7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29" xfId="0" applyNumberFormat="1" applyFont="1" applyFill="1" applyBorder="1" applyAlignment="1">
      <alignment horizontal="center" vertical="center" wrapText="1"/>
    </xf>
    <xf numFmtId="44" fontId="7" fillId="3" borderId="29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/>
    <xf numFmtId="0" fontId="18" fillId="3" borderId="34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35" xfId="0" applyFont="1" applyFill="1" applyBorder="1" applyAlignment="1">
      <alignment horizontal="center" wrapText="1"/>
    </xf>
    <xf numFmtId="8" fontId="2" fillId="2" borderId="34" xfId="0" applyNumberFormat="1" applyFont="1" applyFill="1" applyBorder="1" applyAlignment="1">
      <alignment horizontal="center" vertical="center" wrapText="1"/>
    </xf>
    <xf numFmtId="8" fontId="2" fillId="2" borderId="36" xfId="0" applyNumberFormat="1" applyFont="1" applyFill="1" applyBorder="1" applyAlignment="1">
      <alignment horizontal="center" vertical="center" wrapText="1"/>
    </xf>
    <xf numFmtId="1" fontId="7" fillId="3" borderId="35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19" fillId="3" borderId="36" xfId="0" applyFont="1" applyFill="1" applyBorder="1"/>
    <xf numFmtId="8" fontId="2" fillId="2" borderId="35" xfId="0" applyNumberFormat="1" applyFont="1" applyFill="1" applyBorder="1" applyAlignment="1">
      <alignment horizontal="center" vertical="center" wrapText="1"/>
    </xf>
    <xf numFmtId="3" fontId="16" fillId="5" borderId="37" xfId="0" applyNumberFormat="1" applyFont="1" applyFill="1" applyBorder="1" applyAlignment="1">
      <alignment horizontal="center" vertical="center" wrapText="1"/>
    </xf>
    <xf numFmtId="3" fontId="7" fillId="3" borderId="34" xfId="0" applyNumberFormat="1" applyFont="1" applyFill="1" applyBorder="1" applyAlignment="1" applyProtection="1">
      <alignment horizontal="center" vertical="center" wrapText="1"/>
      <protection locked="0"/>
    </xf>
    <xf numFmtId="8" fontId="2" fillId="2" borderId="27" xfId="0" applyNumberFormat="1" applyFont="1" applyFill="1" applyBorder="1" applyAlignment="1">
      <alignment horizontal="center" vertical="center" wrapText="1"/>
    </xf>
    <xf numFmtId="8" fontId="2" fillId="2" borderId="28" xfId="0" applyNumberFormat="1" applyFont="1" applyFill="1" applyBorder="1" applyAlignment="1">
      <alignment horizontal="center" vertical="center" wrapText="1"/>
    </xf>
    <xf numFmtId="8" fontId="2" fillId="2" borderId="29" xfId="0" applyNumberFormat="1" applyFont="1" applyFill="1" applyBorder="1" applyAlignment="1">
      <alignment horizontal="center" vertical="center" wrapText="1"/>
    </xf>
    <xf numFmtId="3" fontId="7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39" xfId="0" applyFont="1" applyFill="1" applyBorder="1"/>
    <xf numFmtId="3" fontId="6" fillId="5" borderId="37" xfId="0" applyNumberFormat="1" applyFont="1" applyFill="1" applyBorder="1" applyAlignment="1">
      <alignment horizontal="center" vertical="center" wrapText="1"/>
    </xf>
    <xf numFmtId="8" fontId="7" fillId="2" borderId="34" xfId="0" applyNumberFormat="1" applyFont="1" applyFill="1" applyBorder="1" applyAlignment="1">
      <alignment horizontal="center" wrapText="1"/>
    </xf>
    <xf numFmtId="8" fontId="7" fillId="2" borderId="1" xfId="0" applyNumberFormat="1" applyFont="1" applyFill="1" applyBorder="1" applyAlignment="1">
      <alignment horizontal="center" wrapText="1"/>
    </xf>
    <xf numFmtId="8" fontId="7" fillId="2" borderId="36" xfId="0" applyNumberFormat="1" applyFont="1" applyFill="1" applyBorder="1" applyAlignment="1">
      <alignment horizontal="center" wrapText="1"/>
    </xf>
    <xf numFmtId="8" fontId="7" fillId="2" borderId="34" xfId="0" applyNumberFormat="1" applyFont="1" applyFill="1" applyBorder="1" applyAlignment="1">
      <alignment horizontal="center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8" fontId="7" fillId="2" borderId="36" xfId="0" applyNumberFormat="1" applyFont="1" applyFill="1" applyBorder="1" applyAlignment="1">
      <alignment horizontal="center" vertical="center" wrapText="1"/>
    </xf>
    <xf numFmtId="3" fontId="20" fillId="5" borderId="37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40" xfId="0" applyFont="1" applyFill="1" applyBorder="1" applyAlignment="1">
      <alignment horizontal="center" wrapText="1"/>
    </xf>
    <xf numFmtId="8" fontId="2" fillId="2" borderId="6" xfId="0" applyNumberFormat="1" applyFont="1" applyFill="1" applyBorder="1" applyAlignment="1">
      <alignment horizontal="center" vertical="center" wrapText="1"/>
    </xf>
    <xf numFmtId="8" fontId="2" fillId="2" borderId="7" xfId="0" applyNumberFormat="1" applyFont="1" applyFill="1" applyBorder="1" applyAlignment="1">
      <alignment horizontal="center" vertical="center" wrapText="1"/>
    </xf>
    <xf numFmtId="8" fontId="2" fillId="2" borderId="8" xfId="0" applyNumberFormat="1" applyFont="1" applyFill="1" applyBorder="1" applyAlignment="1">
      <alignment horizontal="center" vertical="center" wrapText="1"/>
    </xf>
    <xf numFmtId="3" fontId="16" fillId="5" borderId="41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/>
    <xf numFmtId="3" fontId="6" fillId="0" borderId="0" xfId="0" applyNumberFormat="1" applyFont="1" applyAlignment="1">
      <alignment wrapText="1"/>
    </xf>
    <xf numFmtId="44" fontId="12" fillId="0" borderId="22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 applyAlignment="1">
      <alignment horizontal="center" vertical="center" wrapText="1"/>
    </xf>
    <xf numFmtId="0" fontId="7" fillId="0" borderId="26" xfId="0" applyFont="1" applyBorder="1"/>
    <xf numFmtId="0" fontId="1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3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2" fillId="12" borderId="20" xfId="0" applyFont="1" applyFill="1" applyBorder="1" applyAlignment="1">
      <alignment horizontal="center" vertical="center" wrapText="1"/>
    </xf>
    <xf numFmtId="0" fontId="12" fillId="12" borderId="21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/>
    </xf>
    <xf numFmtId="3" fontId="12" fillId="12" borderId="21" xfId="0" applyNumberFormat="1" applyFont="1" applyFill="1" applyBorder="1" applyAlignment="1">
      <alignment horizontal="center" vertical="center" wrapText="1"/>
    </xf>
    <xf numFmtId="3" fontId="12" fillId="12" borderId="22" xfId="0" applyNumberFormat="1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wrapText="1"/>
    </xf>
    <xf numFmtId="3" fontId="16" fillId="5" borderId="22" xfId="0" applyNumberFormat="1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17" fillId="12" borderId="26" xfId="0" applyFont="1" applyFill="1" applyBorder="1" applyAlignment="1" applyProtection="1">
      <alignment horizontal="center"/>
      <protection locked="0"/>
    </xf>
    <xf numFmtId="44" fontId="17" fillId="12" borderId="26" xfId="0" applyNumberFormat="1" applyFont="1" applyFill="1" applyBorder="1" applyAlignment="1" applyProtection="1">
      <alignment horizontal="center"/>
      <protection locked="0"/>
    </xf>
    <xf numFmtId="0" fontId="18" fillId="3" borderId="4" xfId="0" applyFont="1" applyFill="1" applyBorder="1"/>
    <xf numFmtId="0" fontId="7" fillId="3" borderId="35" xfId="0" applyFont="1" applyFill="1" applyBorder="1" applyAlignment="1">
      <alignment horizontal="center" vertical="center"/>
    </xf>
    <xf numFmtId="8" fontId="7" fillId="13" borderId="30" xfId="0" applyNumberFormat="1" applyFont="1" applyFill="1" applyBorder="1" applyAlignment="1">
      <alignment horizontal="center" vertical="center" wrapText="1"/>
    </xf>
    <xf numFmtId="8" fontId="7" fillId="13" borderId="31" xfId="0" applyNumberFormat="1" applyFont="1" applyFill="1" applyBorder="1" applyAlignment="1">
      <alignment horizontal="center" vertical="center" wrapText="1"/>
    </xf>
    <xf numFmtId="8" fontId="7" fillId="13" borderId="5" xfId="0" applyNumberFormat="1" applyFont="1" applyFill="1" applyBorder="1" applyAlignment="1">
      <alignment horizontal="center" vertical="center" wrapText="1"/>
    </xf>
    <xf numFmtId="7" fontId="23" fillId="2" borderId="5" xfId="0" applyNumberFormat="1" applyFont="1" applyFill="1" applyBorder="1" applyAlignment="1">
      <alignment horizontal="center" vertical="center" wrapText="1"/>
    </xf>
    <xf numFmtId="3" fontId="16" fillId="5" borderId="44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3" fontId="7" fillId="3" borderId="30" xfId="0" applyNumberFormat="1" applyFont="1" applyFill="1" applyBorder="1" applyAlignment="1" applyProtection="1">
      <alignment horizontal="center" vertical="center"/>
      <protection locked="0"/>
    </xf>
    <xf numFmtId="1" fontId="7" fillId="3" borderId="31" xfId="0" applyNumberFormat="1" applyFont="1" applyFill="1" applyBorder="1" applyAlignment="1">
      <alignment horizontal="center" vertical="center" wrapText="1"/>
    </xf>
    <xf numFmtId="44" fontId="7" fillId="3" borderId="31" xfId="0" applyNumberFormat="1" applyFont="1" applyFill="1" applyBorder="1" applyAlignment="1">
      <alignment horizontal="center" vertical="center" wrapText="1"/>
    </xf>
    <xf numFmtId="0" fontId="18" fillId="3" borderId="45" xfId="0" applyFont="1" applyFill="1" applyBorder="1"/>
    <xf numFmtId="8" fontId="7" fillId="13" borderId="34" xfId="0" applyNumberFormat="1" applyFont="1" applyFill="1" applyBorder="1" applyAlignment="1">
      <alignment horizontal="center" vertical="center" wrapText="1"/>
    </xf>
    <xf numFmtId="8" fontId="7" fillId="13" borderId="1" xfId="0" applyNumberFormat="1" applyFont="1" applyFill="1" applyBorder="1" applyAlignment="1">
      <alignment horizontal="center" vertical="center" wrapText="1"/>
    </xf>
    <xf numFmtId="8" fontId="7" fillId="13" borderId="36" xfId="0" applyNumberFormat="1" applyFont="1" applyFill="1" applyBorder="1" applyAlignment="1">
      <alignment horizontal="center" vertical="center" wrapText="1"/>
    </xf>
    <xf numFmtId="7" fontId="23" fillId="2" borderId="39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 applyProtection="1">
      <alignment horizontal="center" vertical="center"/>
      <protection locked="0"/>
    </xf>
    <xf numFmtId="1" fontId="7" fillId="3" borderId="1" xfId="0" applyNumberFormat="1" applyFont="1" applyFill="1" applyBorder="1" applyAlignment="1">
      <alignment horizontal="center" vertical="center" wrapText="1"/>
    </xf>
    <xf numFmtId="44" fontId="7" fillId="3" borderId="28" xfId="0" applyNumberFormat="1" applyFont="1" applyFill="1" applyBorder="1" applyAlignment="1">
      <alignment horizontal="center" vertical="center" wrapText="1"/>
    </xf>
    <xf numFmtId="3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/>
    <xf numFmtId="8" fontId="7" fillId="13" borderId="33" xfId="0" applyNumberFormat="1" applyFont="1" applyFill="1" applyBorder="1" applyAlignment="1">
      <alignment horizontal="center" vertical="center" wrapText="1"/>
    </xf>
    <xf numFmtId="8" fontId="7" fillId="13" borderId="46" xfId="0" applyNumberFormat="1" applyFont="1" applyFill="1" applyBorder="1" applyAlignment="1">
      <alignment horizontal="center" vertical="center" wrapText="1"/>
    </xf>
    <xf numFmtId="8" fontId="7" fillId="13" borderId="47" xfId="0" applyNumberFormat="1" applyFont="1" applyFill="1" applyBorder="1" applyAlignment="1">
      <alignment horizontal="center" vertical="center" wrapText="1"/>
    </xf>
    <xf numFmtId="7" fontId="23" fillId="2" borderId="37" xfId="0" applyNumberFormat="1" applyFont="1" applyFill="1" applyBorder="1" applyAlignment="1">
      <alignment horizontal="center" vertical="center" wrapText="1"/>
    </xf>
    <xf numFmtId="7" fontId="23" fillId="2" borderId="32" xfId="0" applyNumberFormat="1" applyFont="1" applyFill="1" applyBorder="1" applyAlignment="1">
      <alignment horizontal="center" vertical="center" wrapText="1"/>
    </xf>
    <xf numFmtId="0" fontId="18" fillId="14" borderId="48" xfId="0" applyFont="1" applyFill="1" applyBorder="1" applyAlignment="1">
      <alignment vertical="center" wrapText="1"/>
    </xf>
    <xf numFmtId="0" fontId="7" fillId="14" borderId="49" xfId="0" applyFont="1" applyFill="1" applyBorder="1" applyAlignment="1">
      <alignment vertical="center" wrapText="1"/>
    </xf>
    <xf numFmtId="0" fontId="25" fillId="13" borderId="34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5" fillId="13" borderId="36" xfId="0" applyFont="1" applyFill="1" applyBorder="1" applyAlignment="1">
      <alignment horizontal="center" vertical="center" wrapText="1"/>
    </xf>
    <xf numFmtId="0" fontId="24" fillId="3" borderId="35" xfId="0" applyFont="1" applyFill="1" applyBorder="1"/>
    <xf numFmtId="7" fontId="7" fillId="2" borderId="37" xfId="0" applyNumberFormat="1" applyFont="1" applyFill="1" applyBorder="1" applyAlignment="1">
      <alignment horizontal="center" wrapText="1"/>
    </xf>
    <xf numFmtId="7" fontId="23" fillId="15" borderId="27" xfId="0" applyNumberFormat="1" applyFont="1" applyFill="1" applyBorder="1" applyAlignment="1">
      <alignment horizontal="center" vertical="center"/>
    </xf>
    <xf numFmtId="7" fontId="23" fillId="15" borderId="28" xfId="0" applyNumberFormat="1" applyFont="1" applyFill="1" applyBorder="1" applyAlignment="1">
      <alignment horizontal="center" vertical="center" wrapText="1"/>
    </xf>
    <xf numFmtId="7" fontId="23" fillId="15" borderId="39" xfId="0" applyNumberFormat="1" applyFont="1" applyFill="1" applyBorder="1" applyAlignment="1">
      <alignment horizontal="center" vertical="center" wrapText="1"/>
    </xf>
    <xf numFmtId="7" fontId="23" fillId="15" borderId="34" xfId="0" applyNumberFormat="1" applyFont="1" applyFill="1" applyBorder="1" applyAlignment="1">
      <alignment horizontal="center" vertical="center" wrapText="1"/>
    </xf>
    <xf numFmtId="7" fontId="23" fillId="15" borderId="1" xfId="0" applyNumberFormat="1" applyFont="1" applyFill="1" applyBorder="1" applyAlignment="1">
      <alignment horizontal="center" vertical="center" wrapText="1"/>
    </xf>
    <xf numFmtId="7" fontId="23" fillId="15" borderId="36" xfId="0" applyNumberFormat="1" applyFont="1" applyFill="1" applyBorder="1" applyAlignment="1">
      <alignment horizontal="center" vertical="center" wrapText="1"/>
    </xf>
    <xf numFmtId="0" fontId="18" fillId="3" borderId="0" xfId="0" applyFont="1" applyFill="1"/>
    <xf numFmtId="0" fontId="7" fillId="3" borderId="1" xfId="0" applyFont="1" applyFill="1" applyBorder="1" applyAlignment="1">
      <alignment vertical="center" wrapText="1"/>
    </xf>
    <xf numFmtId="7" fontId="23" fillId="15" borderId="34" xfId="0" applyNumberFormat="1" applyFont="1" applyFill="1" applyBorder="1" applyAlignment="1">
      <alignment horizontal="center" vertical="center"/>
    </xf>
    <xf numFmtId="7" fontId="7" fillId="15" borderId="36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/>
    <xf numFmtId="7" fontId="23" fillId="15" borderId="27" xfId="0" applyNumberFormat="1" applyFont="1" applyFill="1" applyBorder="1" applyAlignment="1">
      <alignment horizontal="center" vertical="center" wrapText="1"/>
    </xf>
    <xf numFmtId="0" fontId="24" fillId="3" borderId="50" xfId="0" applyFont="1" applyFill="1" applyBorder="1"/>
    <xf numFmtId="0" fontId="7" fillId="3" borderId="46" xfId="0" applyFont="1" applyFill="1" applyBorder="1" applyAlignment="1">
      <alignment vertical="center" wrapText="1"/>
    </xf>
    <xf numFmtId="0" fontId="7" fillId="3" borderId="47" xfId="0" applyFont="1" applyFill="1" applyBorder="1" applyAlignment="1">
      <alignment horizontal="center" vertical="center"/>
    </xf>
    <xf numFmtId="7" fontId="23" fillId="15" borderId="33" xfId="0" applyNumberFormat="1" applyFont="1" applyFill="1" applyBorder="1" applyAlignment="1">
      <alignment horizontal="center" vertical="center"/>
    </xf>
    <xf numFmtId="7" fontId="23" fillId="15" borderId="46" xfId="0" applyNumberFormat="1" applyFont="1" applyFill="1" applyBorder="1" applyAlignment="1">
      <alignment horizontal="center" vertical="center" wrapText="1"/>
    </xf>
    <xf numFmtId="7" fontId="23" fillId="15" borderId="47" xfId="0" applyNumberFormat="1" applyFont="1" applyFill="1" applyBorder="1" applyAlignment="1">
      <alignment horizontal="center" vertical="center" wrapText="1"/>
    </xf>
    <xf numFmtId="7" fontId="7" fillId="2" borderId="51" xfId="0" applyNumberFormat="1" applyFont="1" applyFill="1" applyBorder="1" applyAlignment="1">
      <alignment horizontal="center" wrapText="1"/>
    </xf>
    <xf numFmtId="0" fontId="19" fillId="3" borderId="47" xfId="0" applyFont="1" applyFill="1" applyBorder="1"/>
    <xf numFmtId="0" fontId="24" fillId="3" borderId="40" xfId="0" applyFont="1" applyFill="1" applyBorder="1"/>
    <xf numFmtId="0" fontId="7" fillId="16" borderId="7" xfId="0" applyFont="1" applyFill="1" applyBorder="1" applyAlignment="1">
      <alignment wrapText="1"/>
    </xf>
    <xf numFmtId="0" fontId="7" fillId="3" borderId="8" xfId="0" applyFont="1" applyFill="1" applyBorder="1" applyAlignment="1">
      <alignment horizontal="center" vertical="center"/>
    </xf>
    <xf numFmtId="7" fontId="23" fillId="17" borderId="6" xfId="0" applyNumberFormat="1" applyFont="1" applyFill="1" applyBorder="1" applyAlignment="1">
      <alignment horizontal="center" vertical="center" wrapText="1"/>
    </xf>
    <xf numFmtId="7" fontId="23" fillId="17" borderId="7" xfId="0" applyNumberFormat="1" applyFont="1" applyFill="1" applyBorder="1" applyAlignment="1">
      <alignment horizontal="center" vertical="center" wrapText="1"/>
    </xf>
    <xf numFmtId="7" fontId="23" fillId="17" borderId="8" xfId="0" applyNumberFormat="1" applyFont="1" applyFill="1" applyBorder="1" applyAlignment="1">
      <alignment horizontal="center" vertical="center" wrapText="1"/>
    </xf>
    <xf numFmtId="7" fontId="23" fillId="2" borderId="41" xfId="0" applyNumberFormat="1" applyFont="1" applyFill="1" applyBorder="1" applyAlignment="1">
      <alignment horizontal="center" vertical="center" wrapText="1"/>
    </xf>
    <xf numFmtId="3" fontId="16" fillId="5" borderId="52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17" fillId="0" borderId="53" xfId="0" applyFont="1" applyBorder="1" applyAlignment="1">
      <alignment vertical="center"/>
    </xf>
    <xf numFmtId="44" fontId="7" fillId="0" borderId="22" xfId="0" applyNumberFormat="1" applyFont="1" applyBorder="1" applyAlignment="1">
      <alignment horizontal="center" vertical="center"/>
    </xf>
    <xf numFmtId="0" fontId="7" fillId="0" borderId="0" xfId="0" quotePrefix="1" applyFont="1" applyAlignment="1" applyProtection="1">
      <alignment horizontal="center" vertical="top" wrapText="1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24" fillId="3" borderId="31" xfId="0" applyFont="1" applyFill="1" applyBorder="1" applyAlignment="1">
      <alignment wrapText="1"/>
    </xf>
    <xf numFmtId="0" fontId="7" fillId="3" borderId="31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wrapText="1"/>
    </xf>
    <xf numFmtId="0" fontId="7" fillId="3" borderId="36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wrapText="1"/>
    </xf>
    <xf numFmtId="0" fontId="24" fillId="3" borderId="29" xfId="0" applyFont="1" applyFill="1" applyBorder="1"/>
    <xf numFmtId="0" fontId="7" fillId="3" borderId="28" xfId="0" applyFont="1" applyFill="1" applyBorder="1" applyAlignment="1">
      <alignment vertical="center" wrapText="1"/>
    </xf>
    <xf numFmtId="8" fontId="25" fillId="13" borderId="34" xfId="0" applyNumberFormat="1" applyFont="1" applyFill="1" applyBorder="1" applyAlignment="1">
      <alignment horizontal="center" vertical="center" wrapText="1"/>
    </xf>
    <xf numFmtId="8" fontId="25" fillId="13" borderId="1" xfId="0" applyNumberFormat="1" applyFont="1" applyFill="1" applyBorder="1" applyAlignment="1">
      <alignment horizontal="center" vertical="center" wrapText="1"/>
    </xf>
    <xf numFmtId="8" fontId="25" fillId="13" borderId="36" xfId="0" applyNumberFormat="1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vertical="center" wrapText="1"/>
    </xf>
    <xf numFmtId="0" fontId="7" fillId="3" borderId="46" xfId="0" applyFont="1" applyFill="1" applyBorder="1" applyAlignment="1">
      <alignment wrapText="1"/>
    </xf>
    <xf numFmtId="0" fontId="18" fillId="18" borderId="54" xfId="0" applyFont="1" applyFill="1" applyBorder="1" applyAlignment="1">
      <alignment wrapText="1"/>
    </xf>
    <xf numFmtId="0" fontId="7" fillId="18" borderId="1" xfId="0" applyFont="1" applyFill="1" applyBorder="1" applyAlignment="1">
      <alignment wrapText="1"/>
    </xf>
    <xf numFmtId="0" fontId="7" fillId="3" borderId="55" xfId="0" applyFont="1" applyFill="1" applyBorder="1" applyAlignment="1">
      <alignment horizontal="center" vertical="center" wrapText="1"/>
    </xf>
    <xf numFmtId="7" fontId="23" fillId="2" borderId="36" xfId="0" applyNumberFormat="1" applyFont="1" applyFill="1" applyBorder="1" applyAlignment="1">
      <alignment horizontal="center" vertical="center" wrapText="1"/>
    </xf>
    <xf numFmtId="0" fontId="7" fillId="0" borderId="53" xfId="0" applyFont="1" applyBorder="1" applyAlignment="1">
      <alignment vertical="center"/>
    </xf>
    <xf numFmtId="7" fontId="7" fillId="2" borderId="36" xfId="0" applyNumberFormat="1" applyFont="1" applyFill="1" applyBorder="1" applyAlignment="1">
      <alignment horizontal="center" wrapText="1"/>
    </xf>
    <xf numFmtId="0" fontId="24" fillId="3" borderId="35" xfId="0" applyFont="1" applyFill="1" applyBorder="1" applyAlignment="1">
      <alignment wrapText="1"/>
    </xf>
    <xf numFmtId="0" fontId="24" fillId="3" borderId="50" xfId="0" applyFont="1" applyFill="1" applyBorder="1" applyAlignment="1">
      <alignment wrapText="1"/>
    </xf>
    <xf numFmtId="0" fontId="24" fillId="3" borderId="45" xfId="0" applyFont="1" applyFill="1" applyBorder="1" applyAlignment="1">
      <alignment wrapText="1"/>
    </xf>
    <xf numFmtId="0" fontId="7" fillId="3" borderId="1" xfId="0" applyFont="1" applyFill="1" applyBorder="1"/>
    <xf numFmtId="0" fontId="18" fillId="18" borderId="34" xfId="0" applyFont="1" applyFill="1" applyBorder="1" applyAlignment="1">
      <alignment wrapText="1"/>
    </xf>
    <xf numFmtId="0" fontId="7" fillId="3" borderId="28" xfId="0" applyFont="1" applyFill="1" applyBorder="1"/>
    <xf numFmtId="0" fontId="18" fillId="3" borderId="45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24" fillId="3" borderId="56" xfId="0" applyFont="1" applyFill="1" applyBorder="1"/>
    <xf numFmtId="0" fontId="7" fillId="3" borderId="5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8" fontId="7" fillId="13" borderId="6" xfId="0" applyNumberFormat="1" applyFont="1" applyFill="1" applyBorder="1" applyAlignment="1">
      <alignment horizontal="center" vertical="center" wrapText="1"/>
    </xf>
    <xf numFmtId="8" fontId="7" fillId="13" borderId="7" xfId="0" applyNumberFormat="1" applyFont="1" applyFill="1" applyBorder="1" applyAlignment="1">
      <alignment horizontal="center" vertical="center" wrapText="1"/>
    </xf>
    <xf numFmtId="8" fontId="7" fillId="13" borderId="8" xfId="0" applyNumberFormat="1" applyFont="1" applyFill="1" applyBorder="1" applyAlignment="1">
      <alignment horizontal="center" vertical="center" wrapText="1"/>
    </xf>
    <xf numFmtId="7" fontId="7" fillId="2" borderId="8" xfId="0" applyNumberFormat="1" applyFont="1" applyFill="1" applyBorder="1" applyAlignment="1">
      <alignment horizontal="center" wrapText="1"/>
    </xf>
    <xf numFmtId="3" fontId="6" fillId="5" borderId="41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40" xfId="0" applyNumberFormat="1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horizontal="center" vertical="center" wrapText="1"/>
    </xf>
    <xf numFmtId="44" fontId="12" fillId="0" borderId="25" xfId="0" applyNumberFormat="1" applyFont="1" applyBorder="1" applyAlignment="1">
      <alignment horizontal="center" vertical="center" wrapText="1"/>
    </xf>
    <xf numFmtId="0" fontId="23" fillId="0" borderId="0" xfId="0" applyFont="1"/>
    <xf numFmtId="0" fontId="4" fillId="0" borderId="0" xfId="0" applyFont="1" applyProtection="1">
      <protection locked="0"/>
    </xf>
    <xf numFmtId="3" fontId="7" fillId="0" borderId="0" xfId="0" applyNumberFormat="1" applyFont="1" applyAlignment="1">
      <alignment horizontal="center" vertical="center" wrapText="1"/>
    </xf>
    <xf numFmtId="165" fontId="23" fillId="0" borderId="14" xfId="0" applyNumberFormat="1" applyFont="1" applyBorder="1"/>
    <xf numFmtId="0" fontId="23" fillId="0" borderId="14" xfId="0" applyFont="1" applyBorder="1"/>
    <xf numFmtId="3" fontId="23" fillId="0" borderId="0" xfId="0" applyNumberFormat="1" applyFont="1"/>
    <xf numFmtId="0" fontId="23" fillId="0" borderId="0" xfId="0" applyFont="1" applyAlignment="1">
      <alignment vertical="center"/>
    </xf>
    <xf numFmtId="3" fontId="23" fillId="0" borderId="14" xfId="0" applyNumberFormat="1" applyFont="1" applyBorder="1"/>
    <xf numFmtId="0" fontId="27" fillId="4" borderId="23" xfId="0" applyFont="1" applyFill="1" applyBorder="1" applyAlignment="1">
      <alignment wrapText="1"/>
    </xf>
    <xf numFmtId="0" fontId="17" fillId="4" borderId="58" xfId="0" applyFont="1" applyFill="1" applyBorder="1" applyAlignment="1">
      <alignment wrapText="1"/>
    </xf>
    <xf numFmtId="0" fontId="17" fillId="4" borderId="15" xfId="0" applyFont="1" applyFill="1" applyBorder="1" applyAlignment="1">
      <alignment horizontal="center" wrapText="1"/>
    </xf>
    <xf numFmtId="49" fontId="17" fillId="4" borderId="53" xfId="0" applyNumberFormat="1" applyFont="1" applyFill="1" applyBorder="1"/>
    <xf numFmtId="166" fontId="17" fillId="4" borderId="59" xfId="0" applyNumberFormat="1" applyFont="1" applyFill="1" applyBorder="1" applyAlignment="1">
      <alignment horizontal="center" wrapText="1"/>
    </xf>
    <xf numFmtId="0" fontId="17" fillId="4" borderId="53" xfId="0" applyFont="1" applyFill="1" applyBorder="1" applyAlignment="1">
      <alignment horizontal="center" wrapText="1"/>
    </xf>
    <xf numFmtId="0" fontId="17" fillId="4" borderId="53" xfId="0" applyFont="1" applyFill="1" applyBorder="1"/>
    <xf numFmtId="3" fontId="16" fillId="5" borderId="53" xfId="0" applyNumberFormat="1" applyFont="1" applyFill="1" applyBorder="1" applyAlignment="1">
      <alignment horizontal="center" wrapText="1"/>
    </xf>
    <xf numFmtId="0" fontId="23" fillId="0" borderId="53" xfId="0" applyFont="1" applyBorder="1" applyAlignment="1">
      <alignment vertical="center"/>
    </xf>
    <xf numFmtId="0" fontId="23" fillId="4" borderId="15" xfId="0" applyFont="1" applyFill="1" applyBorder="1"/>
    <xf numFmtId="3" fontId="17" fillId="4" borderId="58" xfId="0" applyNumberFormat="1" applyFont="1" applyFill="1" applyBorder="1" applyAlignment="1">
      <alignment horizontal="center" wrapText="1"/>
    </xf>
    <xf numFmtId="0" fontId="17" fillId="4" borderId="58" xfId="0" applyFont="1" applyFill="1" applyBorder="1" applyAlignment="1">
      <alignment horizontal="center" wrapText="1"/>
    </xf>
    <xf numFmtId="0" fontId="24" fillId="3" borderId="27" xfId="0" applyFont="1" applyFill="1" applyBorder="1" applyAlignment="1">
      <alignment wrapText="1"/>
    </xf>
    <xf numFmtId="0" fontId="23" fillId="3" borderId="60" xfId="0" applyFont="1" applyFill="1" applyBorder="1" applyAlignment="1">
      <alignment wrapText="1"/>
    </xf>
    <xf numFmtId="0" fontId="23" fillId="3" borderId="61" xfId="0" applyFont="1" applyFill="1" applyBorder="1" applyAlignment="1">
      <alignment horizontal="center" wrapText="1"/>
    </xf>
    <xf numFmtId="165" fontId="23" fillId="2" borderId="30" xfId="0" applyNumberFormat="1" applyFont="1" applyFill="1" applyBorder="1"/>
    <xf numFmtId="8" fontId="23" fillId="2" borderId="31" xfId="0" applyNumberFormat="1" applyFont="1" applyFill="1" applyBorder="1" applyAlignment="1">
      <alignment horizontal="center" wrapText="1"/>
    </xf>
    <xf numFmtId="164" fontId="23" fillId="2" borderId="31" xfId="0" applyNumberFormat="1" applyFont="1" applyFill="1" applyBorder="1"/>
    <xf numFmtId="3" fontId="16" fillId="5" borderId="5" xfId="0" applyNumberFormat="1" applyFont="1" applyFill="1" applyBorder="1" applyAlignment="1">
      <alignment horizontal="center" wrapText="1"/>
    </xf>
    <xf numFmtId="3" fontId="23" fillId="3" borderId="60" xfId="0" applyNumberFormat="1" applyFont="1" applyFill="1" applyBorder="1" applyProtection="1">
      <protection locked="0"/>
    </xf>
    <xf numFmtId="1" fontId="23" fillId="19" borderId="62" xfId="0" applyNumberFormat="1" applyFont="1" applyFill="1" applyBorder="1"/>
    <xf numFmtId="44" fontId="23" fillId="3" borderId="60" xfId="0" applyNumberFormat="1" applyFont="1" applyFill="1" applyBorder="1" applyAlignment="1">
      <alignment horizontal="right" wrapText="1"/>
    </xf>
    <xf numFmtId="44" fontId="23" fillId="3" borderId="60" xfId="0" applyNumberFormat="1" applyFont="1" applyFill="1" applyBorder="1"/>
    <xf numFmtId="165" fontId="23" fillId="2" borderId="34" xfId="0" applyNumberFormat="1" applyFont="1" applyFill="1" applyBorder="1"/>
    <xf numFmtId="8" fontId="23" fillId="2" borderId="1" xfId="0" applyNumberFormat="1" applyFont="1" applyFill="1" applyBorder="1" applyAlignment="1">
      <alignment horizontal="center" wrapText="1"/>
    </xf>
    <xf numFmtId="164" fontId="23" fillId="2" borderId="1" xfId="0" applyNumberFormat="1" applyFont="1" applyFill="1" applyBorder="1"/>
    <xf numFmtId="3" fontId="16" fillId="5" borderId="36" xfId="0" applyNumberFormat="1" applyFont="1" applyFill="1" applyBorder="1" applyAlignment="1">
      <alignment horizontal="center" wrapText="1"/>
    </xf>
    <xf numFmtId="1" fontId="23" fillId="19" borderId="63" xfId="0" applyNumberFormat="1" applyFont="1" applyFill="1" applyBorder="1"/>
    <xf numFmtId="44" fontId="28" fillId="3" borderId="60" xfId="0" applyNumberFormat="1" applyFont="1" applyFill="1" applyBorder="1" applyAlignment="1">
      <alignment wrapText="1"/>
    </xf>
    <xf numFmtId="0" fontId="23" fillId="3" borderId="59" xfId="0" applyFont="1" applyFill="1" applyBorder="1" applyAlignment="1">
      <alignment wrapText="1"/>
    </xf>
    <xf numFmtId="0" fontId="23" fillId="3" borderId="0" xfId="0" applyFont="1" applyFill="1" applyAlignment="1">
      <alignment horizontal="center" wrapText="1"/>
    </xf>
    <xf numFmtId="165" fontId="23" fillId="2" borderId="33" xfId="0" applyNumberFormat="1" applyFont="1" applyFill="1" applyBorder="1"/>
    <xf numFmtId="8" fontId="23" fillId="2" borderId="46" xfId="0" applyNumberFormat="1" applyFont="1" applyFill="1" applyBorder="1" applyAlignment="1">
      <alignment horizontal="center" wrapText="1"/>
    </xf>
    <xf numFmtId="164" fontId="23" fillId="2" borderId="46" xfId="0" applyNumberFormat="1" applyFont="1" applyFill="1" applyBorder="1"/>
    <xf numFmtId="3" fontId="16" fillId="5" borderId="47" xfId="0" applyNumberFormat="1" applyFont="1" applyFill="1" applyBorder="1" applyAlignment="1">
      <alignment horizontal="center" wrapText="1"/>
    </xf>
    <xf numFmtId="3" fontId="23" fillId="3" borderId="59" xfId="0" applyNumberFormat="1" applyFont="1" applyFill="1" applyBorder="1" applyProtection="1">
      <protection locked="0"/>
    </xf>
    <xf numFmtId="1" fontId="23" fillId="19" borderId="64" xfId="0" applyNumberFormat="1" applyFont="1" applyFill="1" applyBorder="1"/>
    <xf numFmtId="44" fontId="23" fillId="3" borderId="59" xfId="0" applyNumberFormat="1" applyFont="1" applyFill="1" applyBorder="1"/>
    <xf numFmtId="0" fontId="24" fillId="3" borderId="6" xfId="0" applyFont="1" applyFill="1" applyBorder="1" applyAlignment="1">
      <alignment wrapText="1"/>
    </xf>
    <xf numFmtId="0" fontId="23" fillId="3" borderId="7" xfId="0" applyFont="1" applyFill="1" applyBorder="1" applyAlignment="1">
      <alignment wrapText="1"/>
    </xf>
    <xf numFmtId="0" fontId="23" fillId="3" borderId="52" xfId="0" applyFont="1" applyFill="1" applyBorder="1" applyAlignment="1">
      <alignment horizontal="center" wrapText="1"/>
    </xf>
    <xf numFmtId="164" fontId="23" fillId="2" borderId="65" xfId="0" applyNumberFormat="1" applyFont="1" applyFill="1" applyBorder="1"/>
    <xf numFmtId="8" fontId="23" fillId="2" borderId="7" xfId="0" applyNumberFormat="1" applyFont="1" applyFill="1" applyBorder="1" applyAlignment="1">
      <alignment horizontal="center" wrapText="1"/>
    </xf>
    <xf numFmtId="164" fontId="23" fillId="2" borderId="7" xfId="0" applyNumberFormat="1" applyFont="1" applyFill="1" applyBorder="1"/>
    <xf numFmtId="3" fontId="16" fillId="5" borderId="8" xfId="0" applyNumberFormat="1" applyFont="1" applyFill="1" applyBorder="1" applyAlignment="1">
      <alignment horizontal="center" wrapText="1"/>
    </xf>
    <xf numFmtId="3" fontId="23" fillId="3" borderId="6" xfId="0" applyNumberFormat="1" applyFont="1" applyFill="1" applyBorder="1" applyProtection="1">
      <protection locked="0"/>
    </xf>
    <xf numFmtId="1" fontId="23" fillId="19" borderId="66" xfId="0" applyNumberFormat="1" applyFont="1" applyFill="1" applyBorder="1"/>
    <xf numFmtId="44" fontId="23" fillId="3" borderId="7" xfId="0" applyNumberFormat="1" applyFont="1" applyFill="1" applyBorder="1" applyAlignment="1">
      <alignment horizontal="right" wrapText="1"/>
    </xf>
    <xf numFmtId="44" fontId="23" fillId="3" borderId="7" xfId="0" applyNumberFormat="1" applyFont="1" applyFill="1" applyBorder="1"/>
    <xf numFmtId="3" fontId="0" fillId="0" borderId="0" xfId="0" applyNumberFormat="1"/>
    <xf numFmtId="0" fontId="0" fillId="0" borderId="0" xfId="0" applyAlignment="1">
      <alignment vertical="center"/>
    </xf>
    <xf numFmtId="44" fontId="12" fillId="0" borderId="25" xfId="0" applyNumberFormat="1" applyFont="1" applyBorder="1" applyAlignment="1">
      <alignment horizontal="right" wrapText="1"/>
    </xf>
    <xf numFmtId="0" fontId="7" fillId="0" borderId="67" xfId="0" applyFont="1" applyBorder="1"/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 applyProtection="1">
      <alignment horizontal="center" vertical="center"/>
      <protection locked="0"/>
    </xf>
    <xf numFmtId="44" fontId="7" fillId="0" borderId="0" xfId="0" applyNumberFormat="1" applyFont="1" applyAlignment="1" applyProtection="1">
      <alignment vertical="center"/>
      <protection locked="0"/>
    </xf>
    <xf numFmtId="0" fontId="7" fillId="12" borderId="26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wrapText="1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44" fontId="7" fillId="3" borderId="36" xfId="0" applyNumberFormat="1" applyFont="1" applyFill="1" applyBorder="1" applyAlignment="1">
      <alignment horizontal="center" vertical="center"/>
    </xf>
    <xf numFmtId="44" fontId="28" fillId="3" borderId="69" xfId="0" applyNumberFormat="1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44" fontId="28" fillId="3" borderId="37" xfId="0" applyNumberFormat="1" applyFont="1" applyFill="1" applyBorder="1" applyAlignment="1">
      <alignment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70" xfId="0" applyFont="1" applyFill="1" applyBorder="1" applyAlignment="1" applyProtection="1">
      <alignment horizontal="center" vertical="center"/>
      <protection locked="0"/>
    </xf>
    <xf numFmtId="7" fontId="7" fillId="2" borderId="39" xfId="0" applyNumberFormat="1" applyFont="1" applyFill="1" applyBorder="1" applyAlignment="1">
      <alignment horizontal="center" wrapText="1"/>
    </xf>
    <xf numFmtId="3" fontId="7" fillId="3" borderId="44" xfId="0" applyNumberFormat="1" applyFont="1" applyFill="1" applyBorder="1" applyAlignment="1" applyProtection="1">
      <alignment horizontal="center" vertical="center"/>
      <protection locked="0"/>
    </xf>
    <xf numFmtId="0" fontId="18" fillId="3" borderId="65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wrapText="1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wrapText="1"/>
      <protection locked="0"/>
    </xf>
    <xf numFmtId="0" fontId="7" fillId="0" borderId="0" xfId="0" applyFont="1"/>
    <xf numFmtId="0" fontId="12" fillId="0" borderId="0" xfId="0" applyFont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 wrapText="1"/>
      <protection locked="0"/>
    </xf>
    <xf numFmtId="3" fontId="7" fillId="0" borderId="56" xfId="0" applyNumberFormat="1" applyFont="1" applyBorder="1" applyAlignment="1" applyProtection="1">
      <alignment wrapText="1"/>
      <protection locked="0"/>
    </xf>
    <xf numFmtId="3" fontId="6" fillId="0" borderId="0" xfId="0" applyNumberFormat="1" applyFont="1" applyAlignment="1">
      <alignment horizontal="center" vertical="center" wrapText="1"/>
    </xf>
    <xf numFmtId="0" fontId="31" fillId="4" borderId="20" xfId="0" applyFont="1" applyFill="1" applyBorder="1" applyAlignment="1">
      <alignment wrapText="1"/>
    </xf>
    <xf numFmtId="0" fontId="12" fillId="4" borderId="21" xfId="0" applyFont="1" applyFill="1" applyBorder="1" applyAlignment="1">
      <alignment wrapText="1"/>
    </xf>
    <xf numFmtId="0" fontId="12" fillId="4" borderId="22" xfId="0" applyFont="1" applyFill="1" applyBorder="1" applyAlignment="1">
      <alignment horizontal="center" wrapText="1"/>
    </xf>
    <xf numFmtId="49" fontId="12" fillId="4" borderId="20" xfId="0" applyNumberFormat="1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  <protection locked="0"/>
    </xf>
    <xf numFmtId="0" fontId="18" fillId="3" borderId="30" xfId="0" applyFont="1" applyFill="1" applyBorder="1" applyAlignment="1">
      <alignment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71" xfId="0" applyFont="1" applyFill="1" applyBorder="1" applyAlignment="1">
      <alignment horizontal="center" vertical="center" wrapText="1"/>
    </xf>
    <xf numFmtId="8" fontId="7" fillId="15" borderId="27" xfId="0" applyNumberFormat="1" applyFont="1" applyFill="1" applyBorder="1" applyAlignment="1">
      <alignment horizontal="center" vertical="center" wrapText="1"/>
    </xf>
    <xf numFmtId="8" fontId="7" fillId="15" borderId="28" xfId="0" applyNumberFormat="1" applyFont="1" applyFill="1" applyBorder="1" applyAlignment="1">
      <alignment horizontal="center" vertical="center" wrapText="1"/>
    </xf>
    <xf numFmtId="8" fontId="7" fillId="15" borderId="39" xfId="0" applyNumberFormat="1" applyFont="1" applyFill="1" applyBorder="1" applyAlignment="1">
      <alignment horizontal="center" vertical="center" wrapText="1"/>
    </xf>
    <xf numFmtId="8" fontId="7" fillId="2" borderId="32" xfId="0" applyNumberFormat="1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 wrapText="1"/>
      <protection locked="0"/>
    </xf>
    <xf numFmtId="3" fontId="7" fillId="3" borderId="33" xfId="0" applyNumberFormat="1" applyFont="1" applyFill="1" applyBorder="1" applyAlignment="1" applyProtection="1">
      <alignment wrapText="1"/>
      <protection locked="0"/>
    </xf>
    <xf numFmtId="0" fontId="7" fillId="19" borderId="62" xfId="0" applyFont="1" applyFill="1" applyBorder="1" applyAlignment="1" applyProtection="1">
      <alignment wrapText="1"/>
      <protection locked="0"/>
    </xf>
    <xf numFmtId="44" fontId="7" fillId="3" borderId="29" xfId="0" applyNumberFormat="1" applyFont="1" applyFill="1" applyBorder="1" applyAlignment="1">
      <alignment wrapText="1"/>
    </xf>
    <xf numFmtId="44" fontId="7" fillId="3" borderId="5" xfId="0" applyNumberFormat="1" applyFont="1" applyFill="1" applyBorder="1" applyAlignment="1" applyProtection="1">
      <alignment wrapText="1"/>
      <protection locked="0"/>
    </xf>
    <xf numFmtId="8" fontId="7" fillId="15" borderId="34" xfId="0" applyNumberFormat="1" applyFont="1" applyFill="1" applyBorder="1" applyAlignment="1">
      <alignment horizontal="center" vertical="center" wrapText="1"/>
    </xf>
    <xf numFmtId="8" fontId="7" fillId="15" borderId="1" xfId="0" applyNumberFormat="1" applyFont="1" applyFill="1" applyBorder="1" applyAlignment="1">
      <alignment horizontal="center" vertical="center" wrapText="1"/>
    </xf>
    <xf numFmtId="8" fontId="7" fillId="15" borderId="36" xfId="0" applyNumberFormat="1" applyFont="1" applyFill="1" applyBorder="1" applyAlignment="1">
      <alignment horizontal="center" vertical="center" wrapText="1"/>
    </xf>
    <xf numFmtId="8" fontId="7" fillId="2" borderId="37" xfId="0" applyNumberFormat="1" applyFont="1" applyFill="1" applyBorder="1" applyAlignment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  <protection locked="0"/>
    </xf>
    <xf numFmtId="0" fontId="7" fillId="19" borderId="63" xfId="0" applyFont="1" applyFill="1" applyBorder="1" applyAlignment="1" applyProtection="1">
      <alignment wrapText="1"/>
      <protection locked="0"/>
    </xf>
    <xf numFmtId="44" fontId="7" fillId="3" borderId="39" xfId="0" applyNumberFormat="1" applyFont="1" applyFill="1" applyBorder="1" applyAlignment="1" applyProtection="1">
      <alignment wrapText="1"/>
      <protection locked="0"/>
    </xf>
    <xf numFmtId="0" fontId="7" fillId="0" borderId="0" xfId="0" quotePrefix="1" applyFont="1" applyAlignment="1" applyProtection="1">
      <alignment wrapText="1"/>
      <protection locked="0"/>
    </xf>
    <xf numFmtId="8" fontId="7" fillId="21" borderId="27" xfId="0" applyNumberFormat="1" applyFont="1" applyFill="1" applyBorder="1" applyAlignment="1">
      <alignment horizontal="center" vertical="center" wrapText="1"/>
    </xf>
    <xf numFmtId="8" fontId="7" fillId="21" borderId="28" xfId="0" applyNumberFormat="1" applyFont="1" applyFill="1" applyBorder="1" applyAlignment="1">
      <alignment horizontal="center" vertical="center" wrapText="1"/>
    </xf>
    <xf numFmtId="8" fontId="7" fillId="21" borderId="29" xfId="0" applyNumberFormat="1" applyFont="1" applyFill="1" applyBorder="1" applyAlignment="1">
      <alignment horizontal="center" vertical="center" wrapText="1"/>
    </xf>
    <xf numFmtId="8" fontId="7" fillId="21" borderId="34" xfId="0" applyNumberFormat="1" applyFont="1" applyFill="1" applyBorder="1" applyAlignment="1">
      <alignment horizontal="center" vertical="center" wrapText="1"/>
    </xf>
    <xf numFmtId="8" fontId="7" fillId="21" borderId="1" xfId="0" applyNumberFormat="1" applyFont="1" applyFill="1" applyBorder="1" applyAlignment="1">
      <alignment horizontal="center" vertical="center" wrapText="1"/>
    </xf>
    <xf numFmtId="8" fontId="7" fillId="21" borderId="35" xfId="0" applyNumberFormat="1" applyFont="1" applyFill="1" applyBorder="1" applyAlignment="1">
      <alignment horizontal="center" vertical="center" wrapText="1"/>
    </xf>
    <xf numFmtId="8" fontId="7" fillId="15" borderId="54" xfId="0" applyNumberFormat="1" applyFont="1" applyFill="1" applyBorder="1" applyAlignment="1">
      <alignment horizontal="center" vertical="center" wrapText="1"/>
    </xf>
    <xf numFmtId="8" fontId="7" fillId="15" borderId="45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33" xfId="0" applyFont="1" applyFill="1" applyBorder="1" applyAlignment="1">
      <alignment vertical="center" wrapText="1"/>
    </xf>
    <xf numFmtId="0" fontId="7" fillId="3" borderId="50" xfId="0" applyFont="1" applyFill="1" applyBorder="1" applyAlignment="1">
      <alignment horizontal="center" vertical="center" wrapText="1"/>
    </xf>
    <xf numFmtId="8" fontId="7" fillId="2" borderId="51" xfId="0" applyNumberFormat="1" applyFont="1" applyFill="1" applyBorder="1" applyAlignment="1">
      <alignment horizontal="center" vertical="center" wrapText="1"/>
    </xf>
    <xf numFmtId="3" fontId="16" fillId="5" borderId="51" xfId="0" applyNumberFormat="1" applyFont="1" applyFill="1" applyBorder="1" applyAlignment="1">
      <alignment horizontal="center" vertical="center" wrapText="1"/>
    </xf>
    <xf numFmtId="44" fontId="7" fillId="3" borderId="36" xfId="0" applyNumberFormat="1" applyFont="1" applyFill="1" applyBorder="1" applyAlignment="1" applyProtection="1">
      <alignment wrapText="1"/>
      <protection locked="0"/>
    </xf>
    <xf numFmtId="0" fontId="18" fillId="3" borderId="6" xfId="0" applyFont="1" applyFill="1" applyBorder="1" applyAlignment="1">
      <alignment vertical="center" wrapText="1"/>
    </xf>
    <xf numFmtId="0" fontId="7" fillId="3" borderId="40" xfId="0" applyFont="1" applyFill="1" applyBorder="1" applyAlignment="1">
      <alignment horizontal="center" vertical="center" wrapText="1"/>
    </xf>
    <xf numFmtId="8" fontId="7" fillId="15" borderId="6" xfId="0" applyNumberFormat="1" applyFont="1" applyFill="1" applyBorder="1" applyAlignment="1">
      <alignment horizontal="center" vertical="center" wrapText="1"/>
    </xf>
    <xf numFmtId="8" fontId="7" fillId="15" borderId="7" xfId="0" applyNumberFormat="1" applyFont="1" applyFill="1" applyBorder="1" applyAlignment="1">
      <alignment horizontal="center" vertical="center" wrapText="1"/>
    </xf>
    <xf numFmtId="8" fontId="7" fillId="15" borderId="8" xfId="0" applyNumberFormat="1" applyFont="1" applyFill="1" applyBorder="1" applyAlignment="1">
      <alignment horizontal="center" vertical="center" wrapText="1"/>
    </xf>
    <xf numFmtId="8" fontId="7" fillId="2" borderId="41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 applyProtection="1">
      <alignment wrapText="1"/>
      <protection locked="0"/>
    </xf>
    <xf numFmtId="0" fontId="7" fillId="19" borderId="7" xfId="0" applyFont="1" applyFill="1" applyBorder="1" applyAlignment="1" applyProtection="1">
      <alignment wrapText="1"/>
      <protection locked="0"/>
    </xf>
    <xf numFmtId="44" fontId="7" fillId="3" borderId="25" xfId="0" applyNumberFormat="1" applyFont="1" applyFill="1" applyBorder="1" applyAlignment="1" applyProtection="1">
      <alignment wrapText="1"/>
      <protection locked="0"/>
    </xf>
    <xf numFmtId="44" fontId="12" fillId="0" borderId="22" xfId="0" applyNumberFormat="1" applyFont="1" applyBorder="1" applyAlignment="1">
      <alignment wrapText="1"/>
    </xf>
    <xf numFmtId="44" fontId="12" fillId="0" borderId="10" xfId="0" applyNumberFormat="1" applyFont="1" applyBorder="1" applyAlignment="1" applyProtection="1">
      <alignment wrapText="1"/>
      <protection locked="0"/>
    </xf>
    <xf numFmtId="0" fontId="5" fillId="0" borderId="0" xfId="0" applyFont="1" applyAlignment="1">
      <alignment horizontal="center" wrapText="1"/>
    </xf>
    <xf numFmtId="3" fontId="7" fillId="0" borderId="22" xfId="0" applyNumberFormat="1" applyFont="1" applyBorder="1" applyAlignment="1">
      <alignment wrapText="1"/>
    </xf>
    <xf numFmtId="0" fontId="7" fillId="0" borderId="14" xfId="0" applyFont="1" applyBorder="1" applyAlignment="1" applyProtection="1">
      <alignment wrapText="1"/>
      <protection locked="0"/>
    </xf>
    <xf numFmtId="3" fontId="16" fillId="5" borderId="69" xfId="0" applyNumberFormat="1" applyFont="1" applyFill="1" applyBorder="1" applyAlignment="1">
      <alignment horizontal="center" vertical="center" wrapText="1"/>
    </xf>
    <xf numFmtId="3" fontId="7" fillId="3" borderId="30" xfId="0" applyNumberFormat="1" applyFont="1" applyFill="1" applyBorder="1" applyAlignment="1" applyProtection="1">
      <alignment wrapText="1"/>
      <protection locked="0"/>
    </xf>
    <xf numFmtId="44" fontId="7" fillId="3" borderId="71" xfId="0" applyNumberFormat="1" applyFont="1" applyFill="1" applyBorder="1" applyAlignment="1">
      <alignment wrapText="1"/>
    </xf>
    <xf numFmtId="0" fontId="18" fillId="3" borderId="27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 wrapText="1"/>
    </xf>
    <xf numFmtId="8" fontId="7" fillId="22" borderId="27" xfId="0" applyNumberFormat="1" applyFont="1" applyFill="1" applyBorder="1" applyAlignment="1">
      <alignment horizontal="center" vertical="center" wrapText="1"/>
    </xf>
    <xf numFmtId="8" fontId="7" fillId="22" borderId="28" xfId="0" applyNumberFormat="1" applyFont="1" applyFill="1" applyBorder="1" applyAlignment="1">
      <alignment horizontal="center" vertical="center" wrapText="1"/>
    </xf>
    <xf numFmtId="8" fontId="7" fillId="22" borderId="39" xfId="0" applyNumberFormat="1" applyFont="1" applyFill="1" applyBorder="1" applyAlignment="1">
      <alignment horizontal="center" vertical="center" wrapText="1"/>
    </xf>
    <xf numFmtId="3" fontId="7" fillId="3" borderId="27" xfId="0" applyNumberFormat="1" applyFont="1" applyFill="1" applyBorder="1" applyAlignment="1" applyProtection="1">
      <alignment wrapText="1"/>
      <protection locked="0"/>
    </xf>
    <xf numFmtId="8" fontId="7" fillId="22" borderId="34" xfId="0" applyNumberFormat="1" applyFont="1" applyFill="1" applyBorder="1" applyAlignment="1">
      <alignment horizontal="center" vertical="center" wrapText="1"/>
    </xf>
    <xf numFmtId="8" fontId="7" fillId="22" borderId="1" xfId="0" applyNumberFormat="1" applyFont="1" applyFill="1" applyBorder="1" applyAlignment="1">
      <alignment horizontal="center" vertical="center" wrapText="1"/>
    </xf>
    <xf numFmtId="8" fontId="7" fillId="22" borderId="36" xfId="0" applyNumberFormat="1" applyFont="1" applyFill="1" applyBorder="1" applyAlignment="1">
      <alignment horizontal="center" vertical="center" wrapText="1"/>
    </xf>
    <xf numFmtId="0" fontId="7" fillId="19" borderId="66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165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wrapText="1"/>
    </xf>
    <xf numFmtId="0" fontId="0" fillId="0" borderId="0" xfId="0" applyAlignment="1" applyProtection="1">
      <alignment wrapText="1"/>
      <protection locked="0"/>
    </xf>
    <xf numFmtId="0" fontId="31" fillId="23" borderId="78" xfId="0" applyFont="1" applyFill="1" applyBorder="1" applyAlignment="1">
      <alignment wrapText="1"/>
    </xf>
    <xf numFmtId="0" fontId="12" fillId="23" borderId="79" xfId="0" applyFont="1" applyFill="1" applyBorder="1" applyAlignment="1">
      <alignment wrapText="1"/>
    </xf>
    <xf numFmtId="0" fontId="12" fillId="23" borderId="80" xfId="0" applyFont="1" applyFill="1" applyBorder="1" applyAlignment="1">
      <alignment horizontal="center" wrapText="1"/>
    </xf>
    <xf numFmtId="49" fontId="12" fillId="23" borderId="81" xfId="0" applyNumberFormat="1" applyFont="1" applyFill="1" applyBorder="1" applyAlignment="1">
      <alignment horizontal="center" wrapText="1"/>
    </xf>
    <xf numFmtId="0" fontId="12" fillId="23" borderId="82" xfId="0" applyFont="1" applyFill="1" applyBorder="1" applyAlignment="1">
      <alignment horizontal="center" wrapText="1"/>
    </xf>
    <xf numFmtId="0" fontId="12" fillId="23" borderId="81" xfId="0" applyFont="1" applyFill="1" applyBorder="1" applyAlignment="1">
      <alignment horizontal="center" wrapText="1"/>
    </xf>
    <xf numFmtId="0" fontId="12" fillId="23" borderId="72" xfId="0" applyFont="1" applyFill="1" applyBorder="1" applyAlignment="1" applyProtection="1">
      <alignment horizontal="center" wrapText="1"/>
      <protection locked="0"/>
    </xf>
    <xf numFmtId="0" fontId="12" fillId="23" borderId="79" xfId="0" applyFont="1" applyFill="1" applyBorder="1" applyAlignment="1">
      <alignment horizontal="center" wrapText="1"/>
    </xf>
    <xf numFmtId="0" fontId="7" fillId="14" borderId="83" xfId="0" applyFont="1" applyFill="1" applyBorder="1" applyAlignment="1">
      <alignment horizontal="center" vertical="center" wrapText="1"/>
    </xf>
    <xf numFmtId="0" fontId="4" fillId="13" borderId="84" xfId="0" applyFont="1" applyFill="1" applyBorder="1" applyAlignment="1">
      <alignment horizontal="center" vertical="center" wrapText="1"/>
    </xf>
    <xf numFmtId="8" fontId="4" fillId="13" borderId="85" xfId="0" applyNumberFormat="1" applyFont="1" applyFill="1" applyBorder="1" applyAlignment="1">
      <alignment horizontal="center" vertical="center" wrapText="1"/>
    </xf>
    <xf numFmtId="8" fontId="4" fillId="13" borderId="83" xfId="0" applyNumberFormat="1" applyFont="1" applyFill="1" applyBorder="1" applyAlignment="1">
      <alignment horizontal="center" vertical="center" wrapText="1"/>
    </xf>
    <xf numFmtId="0" fontId="0" fillId="13" borderId="84" xfId="0" applyFill="1" applyBorder="1" applyAlignment="1">
      <alignment wrapText="1"/>
    </xf>
    <xf numFmtId="0" fontId="33" fillId="0" borderId="0" xfId="0" applyFont="1" applyAlignment="1">
      <alignment horizontal="center" vertical="center" wrapText="1"/>
    </xf>
    <xf numFmtId="3" fontId="7" fillId="14" borderId="86" xfId="0" applyNumberFormat="1" applyFont="1" applyFill="1" applyBorder="1" applyAlignment="1" applyProtection="1">
      <alignment wrapText="1"/>
      <protection locked="0"/>
    </xf>
    <xf numFmtId="1" fontId="7" fillId="25" borderId="87" xfId="1" applyNumberFormat="1" applyFont="1" applyFill="1" applyBorder="1" applyAlignment="1">
      <alignment wrapText="1"/>
    </xf>
    <xf numFmtId="44" fontId="7" fillId="14" borderId="88" xfId="1" applyFont="1" applyFill="1" applyBorder="1" applyAlignment="1">
      <alignment wrapText="1"/>
    </xf>
    <xf numFmtId="44" fontId="28" fillId="14" borderId="89" xfId="1" applyFont="1" applyFill="1" applyBorder="1" applyAlignment="1">
      <alignment wrapText="1"/>
    </xf>
    <xf numFmtId="0" fontId="18" fillId="14" borderId="90" xfId="0" applyFont="1" applyFill="1" applyBorder="1" applyAlignment="1">
      <alignment vertical="center" wrapText="1"/>
    </xf>
    <xf numFmtId="0" fontId="7" fillId="14" borderId="91" xfId="0" applyFont="1" applyFill="1" applyBorder="1" applyAlignment="1">
      <alignment vertical="center" wrapText="1"/>
    </xf>
    <xf numFmtId="0" fontId="7" fillId="14" borderId="88" xfId="0" applyFont="1" applyFill="1" applyBorder="1" applyAlignment="1">
      <alignment horizontal="center" vertical="center" wrapText="1"/>
    </xf>
    <xf numFmtId="0" fontId="4" fillId="13" borderId="92" xfId="0" applyFont="1" applyFill="1" applyBorder="1" applyAlignment="1">
      <alignment horizontal="center" vertical="center" wrapText="1"/>
    </xf>
    <xf numFmtId="0" fontId="0" fillId="13" borderId="92" xfId="0" applyFill="1" applyBorder="1" applyAlignment="1">
      <alignment wrapText="1"/>
    </xf>
    <xf numFmtId="44" fontId="28" fillId="14" borderId="93" xfId="1" applyFont="1" applyFill="1" applyBorder="1" applyAlignment="1">
      <alignment wrapText="1"/>
    </xf>
    <xf numFmtId="3" fontId="6" fillId="26" borderId="92" xfId="0" applyNumberFormat="1" applyFont="1" applyFill="1" applyBorder="1" applyAlignment="1">
      <alignment horizontal="center" vertical="center" wrapText="1"/>
    </xf>
    <xf numFmtId="3" fontId="6" fillId="26" borderId="84" xfId="0" applyNumberFormat="1" applyFont="1" applyFill="1" applyBorder="1" applyAlignment="1">
      <alignment horizontal="center" vertical="center" wrapText="1"/>
    </xf>
    <xf numFmtId="0" fontId="18" fillId="14" borderId="86" xfId="0" applyFont="1" applyFill="1" applyBorder="1" applyAlignment="1">
      <alignment vertical="center" wrapText="1"/>
    </xf>
    <xf numFmtId="0" fontId="7" fillId="14" borderId="94" xfId="0" applyFont="1" applyFill="1" applyBorder="1" applyAlignment="1">
      <alignment vertical="center" wrapText="1"/>
    </xf>
    <xf numFmtId="0" fontId="4" fillId="13" borderId="95" xfId="0" applyFont="1" applyFill="1" applyBorder="1" applyAlignment="1">
      <alignment horizontal="center" vertical="center" wrapText="1"/>
    </xf>
    <xf numFmtId="0" fontId="0" fillId="13" borderId="95" xfId="0" applyFill="1" applyBorder="1" applyAlignment="1">
      <alignment wrapText="1"/>
    </xf>
    <xf numFmtId="0" fontId="18" fillId="14" borderId="96" xfId="0" applyFont="1" applyFill="1" applyBorder="1" applyAlignment="1">
      <alignment vertical="center" wrapText="1"/>
    </xf>
    <xf numFmtId="0" fontId="7" fillId="14" borderId="97" xfId="0" applyFont="1" applyFill="1" applyBorder="1" applyAlignment="1">
      <alignment vertical="center" wrapText="1"/>
    </xf>
    <xf numFmtId="0" fontId="7" fillId="14" borderId="98" xfId="0" applyFont="1" applyFill="1" applyBorder="1" applyAlignment="1">
      <alignment horizontal="center" vertical="center" wrapText="1"/>
    </xf>
    <xf numFmtId="0" fontId="4" fillId="13" borderId="99" xfId="0" applyFont="1" applyFill="1" applyBorder="1" applyAlignment="1">
      <alignment horizontal="center" vertical="center" wrapText="1"/>
    </xf>
    <xf numFmtId="8" fontId="4" fillId="13" borderId="96" xfId="0" applyNumberFormat="1" applyFont="1" applyFill="1" applyBorder="1" applyAlignment="1">
      <alignment horizontal="center" vertical="center" wrapText="1"/>
    </xf>
    <xf numFmtId="8" fontId="4" fillId="13" borderId="98" xfId="0" applyNumberFormat="1" applyFont="1" applyFill="1" applyBorder="1" applyAlignment="1">
      <alignment horizontal="center" vertical="center" wrapText="1"/>
    </xf>
    <xf numFmtId="0" fontId="0" fillId="13" borderId="99" xfId="0" applyFill="1" applyBorder="1" applyAlignment="1">
      <alignment wrapText="1"/>
    </xf>
    <xf numFmtId="3" fontId="16" fillId="5" borderId="100" xfId="0" applyNumberFormat="1" applyFont="1" applyFill="1" applyBorder="1" applyAlignment="1">
      <alignment horizontal="center" vertical="center" wrapText="1"/>
    </xf>
    <xf numFmtId="44" fontId="28" fillId="14" borderId="98" xfId="1" applyFont="1" applyFill="1" applyBorder="1" applyAlignment="1">
      <alignment wrapText="1"/>
    </xf>
    <xf numFmtId="3" fontId="6" fillId="0" borderId="0" xfId="0" applyNumberFormat="1" applyFont="1"/>
    <xf numFmtId="44" fontId="12" fillId="0" borderId="101" xfId="0" applyNumberFormat="1" applyFont="1" applyBorder="1" applyAlignment="1">
      <alignment wrapText="1"/>
    </xf>
    <xf numFmtId="44" fontId="12" fillId="0" borderId="75" xfId="0" applyNumberFormat="1" applyFont="1" applyBorder="1" applyAlignment="1">
      <alignment wrapText="1"/>
    </xf>
    <xf numFmtId="3" fontId="0" fillId="0" borderId="101" xfId="0" applyNumberFormat="1" applyBorder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 applyProtection="1">
      <alignment wrapText="1"/>
      <protection locked="0"/>
    </xf>
    <xf numFmtId="0" fontId="31" fillId="6" borderId="20" xfId="0" applyFont="1" applyFill="1" applyBorder="1" applyAlignment="1">
      <alignment wrapText="1"/>
    </xf>
    <xf numFmtId="0" fontId="12" fillId="6" borderId="21" xfId="0" applyFont="1" applyFill="1" applyBorder="1" applyAlignment="1">
      <alignment wrapText="1"/>
    </xf>
    <xf numFmtId="0" fontId="12" fillId="6" borderId="102" xfId="0" applyFont="1" applyFill="1" applyBorder="1" applyAlignment="1">
      <alignment horizontal="center" wrapText="1"/>
    </xf>
    <xf numFmtId="0" fontId="6" fillId="6" borderId="26" xfId="0" applyFont="1" applyFill="1" applyBorder="1" applyAlignment="1">
      <alignment horizontal="center" wrapText="1"/>
    </xf>
    <xf numFmtId="0" fontId="12" fillId="6" borderId="26" xfId="0" applyFont="1" applyFill="1" applyBorder="1" applyAlignment="1" applyProtection="1">
      <alignment horizontal="center" wrapText="1"/>
      <protection locked="0"/>
    </xf>
    <xf numFmtId="0" fontId="12" fillId="4" borderId="21" xfId="0" applyFont="1" applyFill="1" applyBorder="1" applyAlignment="1" applyProtection="1">
      <alignment horizontal="center" wrapText="1"/>
      <protection locked="0"/>
    </xf>
    <xf numFmtId="3" fontId="6" fillId="5" borderId="69" xfId="0" applyNumberFormat="1" applyFont="1" applyFill="1" applyBorder="1" applyAlignment="1">
      <alignment horizontal="center" wrapText="1"/>
    </xf>
    <xf numFmtId="0" fontId="7" fillId="3" borderId="68" xfId="0" applyFont="1" applyFill="1" applyBorder="1" applyAlignment="1" applyProtection="1">
      <alignment wrapText="1"/>
      <protection locked="0"/>
    </xf>
    <xf numFmtId="1" fontId="7" fillId="19" borderId="62" xfId="0" applyNumberFormat="1" applyFont="1" applyFill="1" applyBorder="1" applyAlignment="1" applyProtection="1">
      <alignment wrapText="1"/>
      <protection locked="0"/>
    </xf>
    <xf numFmtId="44" fontId="7" fillId="3" borderId="31" xfId="0" applyNumberFormat="1" applyFont="1" applyFill="1" applyBorder="1" applyAlignment="1">
      <alignment wrapText="1"/>
    </xf>
    <xf numFmtId="44" fontId="28" fillId="3" borderId="12" xfId="0" applyNumberFormat="1" applyFont="1" applyFill="1" applyBorder="1" applyAlignment="1" applyProtection="1">
      <alignment wrapText="1"/>
      <protection locked="0"/>
    </xf>
    <xf numFmtId="3" fontId="6" fillId="5" borderId="37" xfId="0" applyNumberFormat="1" applyFont="1" applyFill="1" applyBorder="1" applyAlignment="1">
      <alignment horizontal="center" wrapText="1"/>
    </xf>
    <xf numFmtId="0" fontId="7" fillId="3" borderId="54" xfId="0" applyFont="1" applyFill="1" applyBorder="1" applyAlignment="1" applyProtection="1">
      <alignment wrapText="1"/>
      <protection locked="0"/>
    </xf>
    <xf numFmtId="1" fontId="7" fillId="19" borderId="63" xfId="0" applyNumberFormat="1" applyFont="1" applyFill="1" applyBorder="1" applyAlignment="1" applyProtection="1">
      <alignment wrapText="1"/>
      <protection locked="0"/>
    </xf>
    <xf numFmtId="44" fontId="7" fillId="3" borderId="1" xfId="0" applyNumberFormat="1" applyFont="1" applyFill="1" applyBorder="1" applyAlignment="1">
      <alignment wrapText="1"/>
    </xf>
    <xf numFmtId="44" fontId="28" fillId="3" borderId="55" xfId="0" applyNumberFormat="1" applyFont="1" applyFill="1" applyBorder="1" applyAlignment="1" applyProtection="1">
      <alignment wrapText="1"/>
      <protection locked="0"/>
    </xf>
    <xf numFmtId="1" fontId="7" fillId="19" borderId="104" xfId="0" applyNumberFormat="1" applyFont="1" applyFill="1" applyBorder="1" applyAlignment="1" applyProtection="1">
      <alignment wrapText="1"/>
      <protection locked="0"/>
    </xf>
    <xf numFmtId="3" fontId="6" fillId="5" borderId="41" xfId="0" applyNumberFormat="1" applyFont="1" applyFill="1" applyBorder="1" applyAlignment="1">
      <alignment horizontal="center" wrapText="1"/>
    </xf>
    <xf numFmtId="0" fontId="7" fillId="3" borderId="105" xfId="0" applyFont="1" applyFill="1" applyBorder="1" applyAlignment="1" applyProtection="1">
      <alignment wrapText="1"/>
      <protection locked="0"/>
    </xf>
    <xf numFmtId="1" fontId="7" fillId="19" borderId="107" xfId="0" applyNumberFormat="1" applyFont="1" applyFill="1" applyBorder="1" applyAlignment="1" applyProtection="1">
      <alignment wrapText="1"/>
      <protection locked="0"/>
    </xf>
    <xf numFmtId="44" fontId="7" fillId="3" borderId="7" xfId="0" applyNumberFormat="1" applyFont="1" applyFill="1" applyBorder="1" applyAlignment="1">
      <alignment wrapText="1"/>
    </xf>
    <xf numFmtId="44" fontId="28" fillId="3" borderId="52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165" fontId="7" fillId="0" borderId="0" xfId="0" applyNumberFormat="1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wrapText="1"/>
      <protection locked="0"/>
    </xf>
    <xf numFmtId="44" fontId="12" fillId="0" borderId="0" xfId="0" applyNumberFormat="1" applyFont="1" applyAlignment="1" applyProtection="1">
      <alignment wrapText="1"/>
      <protection locked="0"/>
    </xf>
    <xf numFmtId="8" fontId="7" fillId="2" borderId="35" xfId="0" applyNumberFormat="1" applyFont="1" applyFill="1" applyBorder="1" applyAlignment="1">
      <alignment horizontal="center" wrapText="1"/>
    </xf>
    <xf numFmtId="8" fontId="7" fillId="15" borderId="35" xfId="0" applyNumberFormat="1" applyFont="1" applyFill="1" applyBorder="1" applyAlignment="1">
      <alignment horizontal="center" vertical="center" wrapText="1"/>
    </xf>
    <xf numFmtId="0" fontId="12" fillId="27" borderId="69" xfId="0" applyFont="1" applyFill="1" applyBorder="1" applyAlignment="1">
      <alignment horizontal="center" vertical="center" wrapText="1"/>
    </xf>
    <xf numFmtId="0" fontId="18" fillId="28" borderId="30" xfId="0" applyFont="1" applyFill="1" applyBorder="1" applyAlignment="1">
      <alignment vertical="center" wrapText="1"/>
    </xf>
    <xf numFmtId="0" fontId="7" fillId="28" borderId="31" xfId="0" applyFont="1" applyFill="1" applyBorder="1" applyAlignment="1">
      <alignment vertical="center" wrapText="1"/>
    </xf>
    <xf numFmtId="0" fontId="7" fillId="28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3" fontId="20" fillId="0" borderId="0" xfId="0" applyNumberFormat="1" applyFont="1" applyAlignment="1" applyProtection="1">
      <alignment horizontal="left" wrapText="1"/>
      <protection locked="0"/>
    </xf>
    <xf numFmtId="49" fontId="8" fillId="3" borderId="0" xfId="0" applyNumberFormat="1" applyFont="1" applyFill="1" applyAlignment="1">
      <alignment horizontal="center"/>
    </xf>
    <xf numFmtId="0" fontId="40" fillId="0" borderId="0" xfId="0" applyFont="1" applyAlignment="1">
      <alignment horizontal="left" wrapText="1"/>
    </xf>
    <xf numFmtId="8" fontId="23" fillId="2" borderId="54" xfId="0" applyNumberFormat="1" applyFont="1" applyFill="1" applyBorder="1" applyAlignment="1">
      <alignment horizontal="center" vertical="center" wrapText="1"/>
    </xf>
    <xf numFmtId="0" fontId="4" fillId="0" borderId="44" xfId="0" applyFont="1" applyBorder="1"/>
    <xf numFmtId="0" fontId="4" fillId="0" borderId="55" xfId="0" applyFont="1" applyBorder="1"/>
    <xf numFmtId="8" fontId="23" fillId="2" borderId="105" xfId="0" applyNumberFormat="1" applyFont="1" applyFill="1" applyBorder="1" applyAlignment="1">
      <alignment horizontal="center" vertical="center" wrapText="1"/>
    </xf>
    <xf numFmtId="0" fontId="4" fillId="0" borderId="106" xfId="0" applyFont="1" applyBorder="1"/>
    <xf numFmtId="0" fontId="4" fillId="0" borderId="52" xfId="0" applyFont="1" applyBorder="1"/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13" fillId="4" borderId="17" xfId="0" applyFont="1" applyFill="1" applyBorder="1" applyAlignment="1">
      <alignment horizontal="center" wrapText="1"/>
    </xf>
    <xf numFmtId="0" fontId="14" fillId="0" borderId="18" xfId="0" applyFont="1" applyBorder="1"/>
    <xf numFmtId="0" fontId="14" fillId="0" borderId="19" xfId="0" applyFont="1" applyBorder="1"/>
    <xf numFmtId="0" fontId="15" fillId="11" borderId="10" xfId="0" applyFont="1" applyFill="1" applyBorder="1" applyAlignment="1">
      <alignment horizontal="center" wrapText="1"/>
    </xf>
    <xf numFmtId="0" fontId="35" fillId="0" borderId="11" xfId="0" applyFont="1" applyBorder="1"/>
    <xf numFmtId="0" fontId="35" fillId="0" borderId="12" xfId="0" applyFont="1" applyBorder="1"/>
    <xf numFmtId="0" fontId="41" fillId="11" borderId="13" xfId="0" applyFont="1" applyFill="1" applyBorder="1" applyAlignment="1">
      <alignment horizontal="center" wrapText="1"/>
    </xf>
    <xf numFmtId="0" fontId="4" fillId="0" borderId="14" xfId="0" applyFont="1" applyBorder="1"/>
    <xf numFmtId="0" fontId="4" fillId="0" borderId="15" xfId="0" applyFont="1" applyBorder="1"/>
    <xf numFmtId="0" fontId="36" fillId="6" borderId="10" xfId="0" applyFont="1" applyFill="1" applyBorder="1" applyAlignment="1">
      <alignment horizontal="center" wrapText="1"/>
    </xf>
    <xf numFmtId="0" fontId="37" fillId="0" borderId="11" xfId="0" applyFont="1" applyBorder="1"/>
    <xf numFmtId="0" fontId="37" fillId="0" borderId="12" xfId="0" applyFont="1" applyBorder="1"/>
    <xf numFmtId="8" fontId="23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103" xfId="0" applyFont="1" applyBorder="1"/>
    <xf numFmtId="0" fontId="12" fillId="0" borderId="72" xfId="0" applyFont="1" applyBorder="1" applyAlignment="1" applyProtection="1">
      <alignment horizontal="center" vertical="center"/>
      <protection locked="0"/>
    </xf>
    <xf numFmtId="0" fontId="0" fillId="0" borderId="82" xfId="0" applyBorder="1" applyAlignment="1">
      <alignment horizontal="center" vertical="center"/>
    </xf>
    <xf numFmtId="0" fontId="0" fillId="0" borderId="42" xfId="0" applyBorder="1"/>
    <xf numFmtId="0" fontId="15" fillId="20" borderId="17" xfId="0" applyFont="1" applyFill="1" applyBorder="1" applyAlignment="1">
      <alignment horizontal="center" wrapText="1"/>
    </xf>
    <xf numFmtId="0" fontId="22" fillId="8" borderId="18" xfId="0" applyFont="1" applyFill="1" applyBorder="1"/>
    <xf numFmtId="0" fontId="22" fillId="8" borderId="19" xfId="0" applyFont="1" applyFill="1" applyBorder="1"/>
    <xf numFmtId="0" fontId="6" fillId="11" borderId="17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4" fillId="0" borderId="19" xfId="0" applyFont="1" applyBorder="1"/>
    <xf numFmtId="0" fontId="36" fillId="4" borderId="17" xfId="0" applyFont="1" applyFill="1" applyBorder="1" applyAlignment="1">
      <alignment horizontal="center" vertical="center" wrapText="1"/>
    </xf>
    <xf numFmtId="0" fontId="37" fillId="0" borderId="18" xfId="0" applyFont="1" applyBorder="1"/>
    <xf numFmtId="0" fontId="37" fillId="0" borderId="19" xfId="0" applyFont="1" applyBorder="1"/>
    <xf numFmtId="0" fontId="15" fillId="23" borderId="72" xfId="0" applyFont="1" applyFill="1" applyBorder="1" applyAlignment="1">
      <alignment horizontal="center" wrapText="1"/>
    </xf>
    <xf numFmtId="0" fontId="15" fillId="23" borderId="73" xfId="0" applyFont="1" applyFill="1" applyBorder="1" applyAlignment="1">
      <alignment horizontal="center" wrapText="1"/>
    </xf>
    <xf numFmtId="0" fontId="15" fillId="23" borderId="74" xfId="0" applyFont="1" applyFill="1" applyBorder="1" applyAlignment="1">
      <alignment horizontal="center" wrapText="1"/>
    </xf>
    <xf numFmtId="0" fontId="34" fillId="24" borderId="72" xfId="0" applyFont="1" applyFill="1" applyBorder="1" applyAlignment="1">
      <alignment horizontal="center" wrapText="1"/>
    </xf>
    <xf numFmtId="0" fontId="34" fillId="24" borderId="73" xfId="0" applyFont="1" applyFill="1" applyBorder="1" applyAlignment="1">
      <alignment horizontal="center" wrapText="1"/>
    </xf>
    <xf numFmtId="0" fontId="34" fillId="24" borderId="74" xfId="0" applyFont="1" applyFill="1" applyBorder="1" applyAlignment="1">
      <alignment horizontal="center" wrapText="1"/>
    </xf>
    <xf numFmtId="0" fontId="6" fillId="23" borderId="75" xfId="0" applyFont="1" applyFill="1" applyBorder="1" applyAlignment="1">
      <alignment horizontal="center" vertical="center" wrapText="1"/>
    </xf>
    <xf numFmtId="0" fontId="6" fillId="23" borderId="76" xfId="0" applyFont="1" applyFill="1" applyBorder="1" applyAlignment="1">
      <alignment horizontal="center" vertical="center" wrapText="1"/>
    </xf>
    <xf numFmtId="0" fontId="6" fillId="23" borderId="77" xfId="0" applyFont="1" applyFill="1" applyBorder="1" applyAlignment="1">
      <alignment horizontal="center" vertical="center" wrapText="1"/>
    </xf>
    <xf numFmtId="0" fontId="4" fillId="0" borderId="42" xfId="0" applyFont="1" applyBorder="1" applyProtection="1">
      <protection locked="0"/>
    </xf>
    <xf numFmtId="0" fontId="21" fillId="10" borderId="17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/>
    </xf>
    <xf numFmtId="0" fontId="29" fillId="8" borderId="19" xfId="0" applyFont="1" applyFill="1" applyBorder="1" applyAlignment="1">
      <alignment horizontal="center"/>
    </xf>
    <xf numFmtId="0" fontId="16" fillId="11" borderId="17" xfId="0" applyFont="1" applyFill="1" applyBorder="1" applyAlignment="1">
      <alignment horizontal="center" vertical="center" wrapText="1"/>
    </xf>
    <xf numFmtId="0" fontId="21" fillId="12" borderId="17" xfId="0" applyFont="1" applyFill="1" applyBorder="1" applyAlignment="1">
      <alignment horizontal="center" vertical="center" wrapText="1"/>
    </xf>
    <xf numFmtId="0" fontId="38" fillId="0" borderId="19" xfId="0" applyFont="1" applyBorder="1"/>
    <xf numFmtId="0" fontId="4" fillId="0" borderId="18" xfId="0" applyFont="1" applyBorder="1" applyProtection="1">
      <protection locked="0"/>
    </xf>
    <xf numFmtId="0" fontId="13" fillId="6" borderId="17" xfId="0" applyFont="1" applyFill="1" applyBorder="1" applyAlignment="1">
      <alignment horizontal="center" wrapText="1"/>
    </xf>
    <xf numFmtId="0" fontId="15" fillId="7" borderId="18" xfId="0" applyFont="1" applyFill="1" applyBorder="1" applyAlignment="1">
      <alignment horizontal="center" wrapText="1"/>
    </xf>
    <xf numFmtId="0" fontId="16" fillId="9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6" fillId="11" borderId="17" xfId="0" applyFont="1" applyFill="1" applyBorder="1" applyAlignment="1">
      <alignment horizontal="center" wrapText="1"/>
    </xf>
    <xf numFmtId="0" fontId="16" fillId="4" borderId="14" xfId="0" applyFont="1" applyFill="1" applyBorder="1" applyAlignment="1">
      <alignment horizontal="center" wrapText="1"/>
    </xf>
    <xf numFmtId="0" fontId="15" fillId="7" borderId="17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 wrapText="1"/>
    </xf>
    <xf numFmtId="0" fontId="12" fillId="0" borderId="42" xfId="0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5" borderId="10" xfId="0" applyFont="1" applyFill="1" applyBorder="1" applyAlignment="1">
      <alignment horizontal="center" wrapText="1"/>
    </xf>
    <xf numFmtId="0" fontId="4" fillId="0" borderId="11" xfId="0" applyFont="1" applyBorder="1"/>
    <xf numFmtId="0" fontId="4" fillId="0" borderId="12" xfId="0" applyFont="1" applyBorder="1"/>
    <xf numFmtId="0" fontId="6" fillId="5" borderId="13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 wrapText="1"/>
    </xf>
    <xf numFmtId="0" fontId="13" fillId="6" borderId="19" xfId="0" applyFont="1" applyFill="1" applyBorder="1" applyAlignment="1">
      <alignment horizontal="center" wrapText="1"/>
    </xf>
    <xf numFmtId="0" fontId="15" fillId="7" borderId="19" xfId="0" applyFont="1" applyFill="1" applyBorder="1" applyAlignment="1">
      <alignment horizontal="center" wrapText="1"/>
    </xf>
    <xf numFmtId="0" fontId="16" fillId="9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7DEF-8579-4C28-899D-1C7CE98F0830}">
  <dimension ref="A1:O339"/>
  <sheetViews>
    <sheetView tabSelected="1" zoomScale="90" zoomScaleNormal="90" workbookViewId="0">
      <selection activeCell="L1" sqref="L1"/>
    </sheetView>
  </sheetViews>
  <sheetFormatPr defaultRowHeight="15"/>
  <cols>
    <col min="1" max="1" width="36.140625" customWidth="1"/>
    <col min="2" max="2" width="47" customWidth="1"/>
    <col min="3" max="3" width="16.7109375" customWidth="1"/>
    <col min="4" max="5" width="9.42578125" customWidth="1"/>
    <col min="6" max="6" width="14.85546875" customWidth="1"/>
    <col min="7" max="7" width="9.42578125" customWidth="1"/>
    <col min="8" max="8" width="22.85546875" customWidth="1"/>
    <col min="9" max="9" width="17.85546875" customWidth="1"/>
    <col min="10" max="11" width="13.28515625" customWidth="1"/>
    <col min="12" max="12" width="11.28515625" customWidth="1"/>
    <col min="13" max="13" width="26" customWidth="1"/>
  </cols>
  <sheetData>
    <row r="1" spans="1:15" ht="21">
      <c r="A1" s="537" t="s">
        <v>0</v>
      </c>
      <c r="B1" s="538"/>
      <c r="C1" s="538"/>
      <c r="D1" s="538"/>
      <c r="E1" s="2"/>
      <c r="F1" s="2" t="s">
        <v>481</v>
      </c>
      <c r="G1" s="2"/>
      <c r="H1" s="3"/>
      <c r="I1" s="4"/>
      <c r="J1" s="5"/>
      <c r="K1" s="5"/>
      <c r="L1" s="5"/>
      <c r="M1" s="5"/>
      <c r="N1" s="5"/>
      <c r="O1" s="5"/>
    </row>
    <row r="2" spans="1:15" ht="21.75" thickBot="1">
      <c r="A2" s="537" t="s">
        <v>1</v>
      </c>
      <c r="B2" s="538"/>
      <c r="C2" s="538"/>
      <c r="D2" s="538"/>
      <c r="E2" s="2"/>
      <c r="F2" s="2" t="s">
        <v>167</v>
      </c>
      <c r="G2" s="2"/>
      <c r="H2" s="3" t="s">
        <v>478</v>
      </c>
      <c r="I2" s="4"/>
      <c r="J2" s="5"/>
      <c r="K2" s="5"/>
      <c r="L2" s="5"/>
      <c r="M2" s="5"/>
      <c r="N2" s="5"/>
      <c r="O2" s="5"/>
    </row>
    <row r="3" spans="1:15" ht="20.25" customHeight="1">
      <c r="A3" s="537" t="s">
        <v>2</v>
      </c>
      <c r="B3" s="538"/>
      <c r="C3" s="538"/>
      <c r="D3" s="538"/>
      <c r="E3" s="2"/>
      <c r="F3" s="2"/>
      <c r="G3" s="2"/>
      <c r="H3" s="3" t="s">
        <v>479</v>
      </c>
      <c r="I3" s="4"/>
      <c r="J3" s="539" t="s">
        <v>3</v>
      </c>
      <c r="K3" s="540"/>
      <c r="L3" s="541"/>
      <c r="M3" s="6">
        <f>L80+L124+L179+L220+L290+L301+L320+L337</f>
        <v>0</v>
      </c>
      <c r="N3" s="7"/>
      <c r="O3" s="5"/>
    </row>
    <row r="4" spans="1:15" ht="20.25" customHeight="1" thickBot="1">
      <c r="A4" s="537" t="s">
        <v>4</v>
      </c>
      <c r="B4" s="538"/>
      <c r="C4" s="538"/>
      <c r="D4" s="538"/>
      <c r="E4" s="2"/>
      <c r="F4" s="2" t="s">
        <v>480</v>
      </c>
      <c r="G4" s="2"/>
      <c r="H4" s="3"/>
      <c r="I4" s="4"/>
      <c r="J4" s="8" t="s">
        <v>5</v>
      </c>
      <c r="K4" s="9"/>
      <c r="L4" s="9"/>
      <c r="M4" s="10">
        <f>L81+L125+L180+L221+L291+L302+L321+L338</f>
        <v>0</v>
      </c>
      <c r="N4" s="11"/>
      <c r="O4" s="5"/>
    </row>
    <row r="5" spans="1:15" ht="20.25" customHeight="1">
      <c r="A5" s="12"/>
      <c r="B5" s="12"/>
      <c r="C5" s="13"/>
      <c r="D5" s="14"/>
      <c r="E5" s="14"/>
      <c r="F5" s="468" t="s">
        <v>482</v>
      </c>
      <c r="G5" s="12" t="s">
        <v>6</v>
      </c>
      <c r="H5" s="15" t="s">
        <v>10</v>
      </c>
      <c r="I5" s="16"/>
      <c r="J5" s="17"/>
      <c r="K5" s="17"/>
      <c r="L5" s="17"/>
      <c r="M5" s="17"/>
      <c r="N5" s="17"/>
      <c r="O5" s="17"/>
    </row>
    <row r="6" spans="1:15" ht="20.25" customHeight="1">
      <c r="A6" s="18" t="s">
        <v>472</v>
      </c>
      <c r="B6" s="12"/>
      <c r="C6" s="19"/>
      <c r="D6" s="19"/>
      <c r="E6" s="19"/>
      <c r="F6" s="19"/>
      <c r="G6" s="19"/>
      <c r="H6" s="469" t="s">
        <v>479</v>
      </c>
      <c r="I6" s="20"/>
      <c r="J6" s="21"/>
      <c r="K6" s="17"/>
      <c r="L6" s="17"/>
      <c r="M6" s="17"/>
      <c r="N6" s="17"/>
      <c r="O6" s="17"/>
    </row>
    <row r="7" spans="1:15" ht="20.25" customHeight="1">
      <c r="A7" s="470"/>
      <c r="B7" s="12"/>
      <c r="C7" s="19"/>
      <c r="D7" s="19"/>
      <c r="E7" s="19"/>
      <c r="F7" s="19"/>
      <c r="G7" s="19"/>
      <c r="H7" s="469" t="s">
        <v>483</v>
      </c>
      <c r="I7" s="20"/>
      <c r="J7" s="21"/>
      <c r="K7" s="17"/>
      <c r="L7" s="17"/>
      <c r="M7" s="17"/>
      <c r="N7" s="17"/>
      <c r="O7" s="17"/>
    </row>
    <row r="8" spans="1:15" ht="20.25" customHeight="1">
      <c r="A8" s="22"/>
      <c r="B8" s="12"/>
      <c r="C8" s="19"/>
      <c r="D8" s="19"/>
      <c r="E8" s="19"/>
      <c r="F8" s="471" t="s">
        <v>484</v>
      </c>
      <c r="G8" s="19"/>
      <c r="H8" s="469"/>
      <c r="I8" s="20"/>
      <c r="J8" s="21"/>
      <c r="K8" s="17"/>
      <c r="L8" s="17"/>
      <c r="M8" s="17"/>
      <c r="N8" s="17"/>
      <c r="O8" s="17"/>
    </row>
    <row r="9" spans="1:15" ht="30" hidden="1" customHeight="1">
      <c r="A9" s="542" t="s">
        <v>7</v>
      </c>
      <c r="B9" s="543"/>
      <c r="C9" s="543"/>
      <c r="D9" s="543"/>
      <c r="E9" s="543"/>
      <c r="F9" s="543"/>
      <c r="G9" s="544"/>
      <c r="H9" s="23"/>
      <c r="I9" s="24"/>
      <c r="J9" s="25"/>
      <c r="K9" s="17"/>
      <c r="L9" s="17"/>
      <c r="M9" s="17"/>
      <c r="N9" s="17"/>
      <c r="O9" s="17"/>
    </row>
    <row r="10" spans="1:15" ht="18.75" hidden="1" customHeight="1" thickBot="1">
      <c r="A10" s="545" t="s">
        <v>8</v>
      </c>
      <c r="B10" s="487"/>
      <c r="C10" s="487"/>
      <c r="D10" s="487"/>
      <c r="E10" s="487"/>
      <c r="F10" s="487"/>
      <c r="G10" s="488"/>
      <c r="H10" s="26"/>
      <c r="I10" s="27"/>
      <c r="J10" s="28"/>
      <c r="K10" s="28"/>
      <c r="L10" s="28"/>
      <c r="M10" s="28"/>
      <c r="N10" s="29"/>
      <c r="O10" s="29"/>
    </row>
    <row r="11" spans="1:15" ht="15.75" thickBot="1">
      <c r="A11" s="30"/>
      <c r="B11" s="31"/>
      <c r="C11" s="31"/>
      <c r="D11" s="32"/>
      <c r="E11" s="32"/>
      <c r="F11" s="32"/>
      <c r="G11" s="32"/>
      <c r="H11" s="33"/>
      <c r="I11" s="34"/>
      <c r="J11" s="35"/>
      <c r="K11" s="35"/>
      <c r="L11" s="35"/>
      <c r="M11" s="35"/>
      <c r="N11" s="17"/>
      <c r="O11" s="17"/>
    </row>
    <row r="12" spans="1:15" ht="28.5" hidden="1" customHeight="1" thickBot="1">
      <c r="A12" s="525" t="s">
        <v>9</v>
      </c>
      <c r="B12" s="546"/>
      <c r="C12" s="547"/>
      <c r="D12" s="31"/>
      <c r="E12" s="31"/>
      <c r="F12" s="31"/>
      <c r="G12" s="31"/>
      <c r="H12" s="33"/>
      <c r="I12" s="34"/>
      <c r="J12" s="35"/>
      <c r="K12" s="35"/>
      <c r="L12" s="35"/>
      <c r="M12" s="35"/>
      <c r="N12" s="36"/>
      <c r="O12" s="36"/>
    </row>
    <row r="13" spans="1:15" ht="28.5" hidden="1" customHeight="1" thickBot="1">
      <c r="A13" s="526" t="s">
        <v>10</v>
      </c>
      <c r="B13" s="526"/>
      <c r="C13" s="548"/>
      <c r="D13" s="37"/>
      <c r="E13" s="38"/>
      <c r="F13" s="38"/>
      <c r="G13" s="38"/>
      <c r="H13" s="33"/>
      <c r="I13" s="34"/>
      <c r="J13" s="35"/>
      <c r="K13" s="35"/>
      <c r="L13" s="35"/>
      <c r="M13" s="35"/>
      <c r="N13" s="36"/>
      <c r="O13" s="36"/>
    </row>
    <row r="14" spans="1:15" ht="49.5" hidden="1" customHeight="1" thickBot="1">
      <c r="A14" s="527" t="s">
        <v>11</v>
      </c>
      <c r="B14" s="527"/>
      <c r="C14" s="549"/>
      <c r="D14" s="550" t="s">
        <v>458</v>
      </c>
      <c r="E14" s="551"/>
      <c r="F14" s="551"/>
      <c r="G14" s="552"/>
      <c r="H14" s="39"/>
      <c r="I14" s="40"/>
      <c r="J14" s="17"/>
      <c r="K14" s="17"/>
      <c r="L14" s="17"/>
      <c r="M14" s="17"/>
      <c r="N14" s="17"/>
      <c r="O14" s="17"/>
    </row>
    <row r="15" spans="1:15" ht="33.75" hidden="1" customHeight="1" thickBot="1">
      <c r="A15" s="41" t="s">
        <v>12</v>
      </c>
      <c r="B15" s="42" t="s">
        <v>13</v>
      </c>
      <c r="C15" s="43" t="s">
        <v>14</v>
      </c>
      <c r="D15" s="44" t="s">
        <v>15</v>
      </c>
      <c r="E15" s="45" t="s">
        <v>16</v>
      </c>
      <c r="F15" s="45" t="s">
        <v>17</v>
      </c>
      <c r="G15" s="46" t="s">
        <v>18</v>
      </c>
      <c r="H15" s="47" t="s">
        <v>19</v>
      </c>
      <c r="I15" s="48"/>
      <c r="J15" s="49" t="s">
        <v>20</v>
      </c>
      <c r="K15" s="49" t="s">
        <v>21</v>
      </c>
      <c r="L15" s="49" t="s">
        <v>22</v>
      </c>
      <c r="M15" s="49" t="s">
        <v>23</v>
      </c>
      <c r="N15" s="17"/>
      <c r="O15" s="17"/>
    </row>
    <row r="16" spans="1:15" ht="20.45" hidden="1" customHeight="1">
      <c r="A16" s="50" t="s">
        <v>24</v>
      </c>
      <c r="B16" s="51" t="s">
        <v>25</v>
      </c>
      <c r="C16" s="52" t="s">
        <v>26</v>
      </c>
      <c r="D16" s="53">
        <v>1.9</v>
      </c>
      <c r="E16" s="54">
        <v>1.5</v>
      </c>
      <c r="F16" s="54">
        <v>1.1000000000000001</v>
      </c>
      <c r="G16" s="55">
        <v>0.95</v>
      </c>
      <c r="H16" s="56" t="s">
        <v>70</v>
      </c>
      <c r="I16" s="48"/>
      <c r="J16" s="57"/>
      <c r="K16" s="58" t="str">
        <f t="shared" ref="K16:K36" si="0">IF((J16&gt;H16),J16-H16,"")</f>
        <v/>
      </c>
      <c r="L16" s="59">
        <f t="shared" ref="L16:L75" si="1">IF(MOD(J16,50)&lt;&gt;0,"Error",IF(J16&lt;=99,(D16*J16),IF(J16&lt;=499,(E16*J16),IF(J16&lt;=999,(F16*J16),IF(J16&gt;=1000,(G16*J16))))))</f>
        <v>0</v>
      </c>
      <c r="M16" s="60" t="str">
        <f t="shared" ref="M16:M45" si="2">IF((MOD(J16,50)=0),"","Please order in increments of 50")</f>
        <v/>
      </c>
      <c r="N16" s="17"/>
      <c r="O16" s="17"/>
    </row>
    <row r="17" spans="1:15" ht="20.45" hidden="1" customHeight="1">
      <c r="A17" s="61" t="s">
        <v>27</v>
      </c>
      <c r="B17" s="62" t="s">
        <v>28</v>
      </c>
      <c r="C17" s="63" t="s">
        <v>29</v>
      </c>
      <c r="D17" s="64">
        <v>1.9</v>
      </c>
      <c r="E17" s="1">
        <v>1.5</v>
      </c>
      <c r="F17" s="1">
        <v>1.1000000000000001</v>
      </c>
      <c r="G17" s="65">
        <v>0.95</v>
      </c>
      <c r="H17" s="70" t="s">
        <v>111</v>
      </c>
      <c r="I17" s="48"/>
      <c r="J17" s="57"/>
      <c r="K17" s="66" t="str">
        <f t="shared" si="0"/>
        <v/>
      </c>
      <c r="L17" s="67">
        <f t="shared" si="1"/>
        <v>0</v>
      </c>
      <c r="M17" s="68" t="str">
        <f t="shared" si="2"/>
        <v/>
      </c>
      <c r="N17" s="17"/>
      <c r="O17" s="17"/>
    </row>
    <row r="18" spans="1:15" ht="20.45" hidden="1" customHeight="1">
      <c r="A18" s="61" t="s">
        <v>30</v>
      </c>
      <c r="B18" s="62" t="s">
        <v>31</v>
      </c>
      <c r="C18" s="63" t="s">
        <v>29</v>
      </c>
      <c r="D18" s="64">
        <v>1.7</v>
      </c>
      <c r="E18" s="1">
        <v>1.3</v>
      </c>
      <c r="F18" s="1">
        <v>1</v>
      </c>
      <c r="G18" s="69">
        <v>0.85</v>
      </c>
      <c r="H18" s="70" t="s">
        <v>111</v>
      </c>
      <c r="I18" s="48"/>
      <c r="J18" s="57"/>
      <c r="K18" s="58" t="str">
        <f t="shared" si="0"/>
        <v/>
      </c>
      <c r="L18" s="59">
        <f t="shared" si="1"/>
        <v>0</v>
      </c>
      <c r="M18" s="68" t="str">
        <f t="shared" si="2"/>
        <v/>
      </c>
      <c r="N18" s="17"/>
      <c r="O18" s="17"/>
    </row>
    <row r="19" spans="1:15" ht="20.45" hidden="1" customHeight="1">
      <c r="A19" s="61" t="s">
        <v>32</v>
      </c>
      <c r="B19" s="62" t="s">
        <v>33</v>
      </c>
      <c r="C19" s="63" t="s">
        <v>29</v>
      </c>
      <c r="D19" s="64">
        <v>1.7</v>
      </c>
      <c r="E19" s="1">
        <v>1.3</v>
      </c>
      <c r="F19" s="1">
        <v>1</v>
      </c>
      <c r="G19" s="69">
        <v>0.85</v>
      </c>
      <c r="H19" s="70">
        <v>4000</v>
      </c>
      <c r="I19" s="48"/>
      <c r="J19" s="57"/>
      <c r="K19" s="58" t="str">
        <f t="shared" si="0"/>
        <v/>
      </c>
      <c r="L19" s="59">
        <f t="shared" si="1"/>
        <v>0</v>
      </c>
      <c r="M19" s="68" t="str">
        <f t="shared" si="2"/>
        <v/>
      </c>
      <c r="N19" s="17"/>
      <c r="O19" s="17"/>
    </row>
    <row r="20" spans="1:15" ht="20.45" hidden="1" customHeight="1">
      <c r="A20" s="61" t="s">
        <v>34</v>
      </c>
      <c r="B20" s="62" t="s">
        <v>35</v>
      </c>
      <c r="C20" s="63" t="s">
        <v>29</v>
      </c>
      <c r="D20" s="64">
        <v>1.7</v>
      </c>
      <c r="E20" s="1">
        <v>1.3</v>
      </c>
      <c r="F20" s="1">
        <v>1</v>
      </c>
      <c r="G20" s="69">
        <v>0.85</v>
      </c>
      <c r="H20" s="70">
        <v>3550</v>
      </c>
      <c r="I20" s="48"/>
      <c r="J20" s="57"/>
      <c r="K20" s="58" t="str">
        <f t="shared" si="0"/>
        <v/>
      </c>
      <c r="L20" s="59">
        <f t="shared" si="1"/>
        <v>0</v>
      </c>
      <c r="M20" s="68" t="str">
        <f t="shared" si="2"/>
        <v/>
      </c>
      <c r="N20" s="17"/>
      <c r="O20" s="17"/>
    </row>
    <row r="21" spans="1:15" ht="20.45" hidden="1" customHeight="1">
      <c r="A21" s="61" t="s">
        <v>36</v>
      </c>
      <c r="B21" s="62" t="s">
        <v>37</v>
      </c>
      <c r="C21" s="63" t="s">
        <v>29</v>
      </c>
      <c r="D21" s="64">
        <v>1.5</v>
      </c>
      <c r="E21" s="1">
        <v>1.2</v>
      </c>
      <c r="F21" s="1">
        <v>0.9</v>
      </c>
      <c r="G21" s="69">
        <v>0.75</v>
      </c>
      <c r="H21" s="70">
        <v>1700</v>
      </c>
      <c r="I21" s="48"/>
      <c r="J21" s="57"/>
      <c r="K21" s="58" t="str">
        <f t="shared" si="0"/>
        <v/>
      </c>
      <c r="L21" s="59">
        <f t="shared" si="1"/>
        <v>0</v>
      </c>
      <c r="M21" s="68" t="str">
        <f t="shared" si="2"/>
        <v/>
      </c>
      <c r="N21" s="17"/>
      <c r="O21" s="17"/>
    </row>
    <row r="22" spans="1:15" ht="20.25" hidden="1" customHeight="1">
      <c r="A22" s="61" t="s">
        <v>38</v>
      </c>
      <c r="B22" s="62" t="s">
        <v>39</v>
      </c>
      <c r="C22" s="63" t="s">
        <v>29</v>
      </c>
      <c r="D22" s="64">
        <v>1.7</v>
      </c>
      <c r="E22" s="1">
        <v>1.3</v>
      </c>
      <c r="F22" s="1">
        <v>1</v>
      </c>
      <c r="G22" s="69">
        <v>0.85</v>
      </c>
      <c r="H22" s="70" t="s">
        <v>111</v>
      </c>
      <c r="I22" s="48"/>
      <c r="J22" s="71"/>
      <c r="K22" s="58" t="str">
        <f t="shared" si="0"/>
        <v/>
      </c>
      <c r="L22" s="59">
        <f t="shared" si="1"/>
        <v>0</v>
      </c>
      <c r="M22" s="68" t="str">
        <f t="shared" si="2"/>
        <v/>
      </c>
      <c r="N22" s="17"/>
      <c r="O22" s="17"/>
    </row>
    <row r="23" spans="1:15" ht="20.45" hidden="1" customHeight="1">
      <c r="A23" s="50" t="s">
        <v>40</v>
      </c>
      <c r="B23" s="51" t="s">
        <v>41</v>
      </c>
      <c r="C23" s="52" t="s">
        <v>29</v>
      </c>
      <c r="D23" s="72">
        <v>2.1</v>
      </c>
      <c r="E23" s="73">
        <v>1.7</v>
      </c>
      <c r="F23" s="73">
        <v>1.25</v>
      </c>
      <c r="G23" s="74">
        <v>1.05</v>
      </c>
      <c r="H23" s="70" t="s">
        <v>111</v>
      </c>
      <c r="I23" s="48"/>
      <c r="J23" s="75"/>
      <c r="K23" s="58" t="str">
        <f t="shared" si="0"/>
        <v/>
      </c>
      <c r="L23" s="59">
        <f t="shared" si="1"/>
        <v>0</v>
      </c>
      <c r="M23" s="76" t="str">
        <f t="shared" si="2"/>
        <v/>
      </c>
      <c r="N23" s="17"/>
      <c r="O23" s="17"/>
    </row>
    <row r="24" spans="1:15" ht="20.45" hidden="1" customHeight="1">
      <c r="A24" s="61" t="s">
        <v>42</v>
      </c>
      <c r="B24" s="62" t="s">
        <v>43</v>
      </c>
      <c r="C24" s="63" t="s">
        <v>29</v>
      </c>
      <c r="D24" s="64">
        <v>1.7</v>
      </c>
      <c r="E24" s="1">
        <v>1.3</v>
      </c>
      <c r="F24" s="1">
        <v>1</v>
      </c>
      <c r="G24" s="69">
        <v>0.85</v>
      </c>
      <c r="H24" s="70" t="s">
        <v>111</v>
      </c>
      <c r="I24" s="48"/>
      <c r="J24" s="57"/>
      <c r="K24" s="58" t="str">
        <f t="shared" si="0"/>
        <v/>
      </c>
      <c r="L24" s="59">
        <f t="shared" si="1"/>
        <v>0</v>
      </c>
      <c r="M24" s="68" t="str">
        <f t="shared" si="2"/>
        <v/>
      </c>
      <c r="N24" s="17"/>
      <c r="O24" s="17"/>
    </row>
    <row r="25" spans="1:15" ht="20.45" hidden="1" customHeight="1">
      <c r="A25" s="61" t="s">
        <v>383</v>
      </c>
      <c r="B25" s="62" t="s">
        <v>75</v>
      </c>
      <c r="C25" s="63" t="s">
        <v>29</v>
      </c>
      <c r="D25" s="72">
        <v>1.5</v>
      </c>
      <c r="E25" s="73">
        <v>1.2</v>
      </c>
      <c r="F25" s="73">
        <v>0.9</v>
      </c>
      <c r="G25" s="74">
        <v>0.75</v>
      </c>
      <c r="H25" s="70">
        <v>18800</v>
      </c>
      <c r="I25" s="48"/>
      <c r="J25" s="57"/>
      <c r="K25" s="58" t="str">
        <f t="shared" si="0"/>
        <v/>
      </c>
      <c r="L25" s="59">
        <f t="shared" si="1"/>
        <v>0</v>
      </c>
      <c r="M25" s="68"/>
      <c r="N25" s="17"/>
      <c r="O25" s="17"/>
    </row>
    <row r="26" spans="1:15" ht="20.45" hidden="1" customHeight="1">
      <c r="A26" s="61" t="s">
        <v>44</v>
      </c>
      <c r="B26" s="62" t="s">
        <v>45</v>
      </c>
      <c r="C26" s="63" t="s">
        <v>26</v>
      </c>
      <c r="D26" s="72">
        <v>2.1</v>
      </c>
      <c r="E26" s="73">
        <v>1.7</v>
      </c>
      <c r="F26" s="73">
        <v>1.25</v>
      </c>
      <c r="G26" s="74">
        <v>1.05</v>
      </c>
      <c r="H26" s="77" t="s">
        <v>111</v>
      </c>
      <c r="I26" s="48"/>
      <c r="J26" s="57"/>
      <c r="K26" s="58" t="str">
        <f t="shared" si="0"/>
        <v/>
      </c>
      <c r="L26" s="59">
        <f t="shared" si="1"/>
        <v>0</v>
      </c>
      <c r="M26" s="68" t="str">
        <f t="shared" si="2"/>
        <v/>
      </c>
      <c r="N26" s="17"/>
      <c r="O26" s="17"/>
    </row>
    <row r="27" spans="1:15" ht="20.45" hidden="1" customHeight="1">
      <c r="A27" s="61" t="s">
        <v>44</v>
      </c>
      <c r="B27" s="62" t="s">
        <v>46</v>
      </c>
      <c r="C27" s="63" t="s">
        <v>26</v>
      </c>
      <c r="D27" s="72">
        <v>2.1</v>
      </c>
      <c r="E27" s="73">
        <v>1.7</v>
      </c>
      <c r="F27" s="73">
        <v>1.25</v>
      </c>
      <c r="G27" s="74">
        <v>1.05</v>
      </c>
      <c r="H27" s="70" t="s">
        <v>70</v>
      </c>
      <c r="I27" s="48"/>
      <c r="J27" s="57"/>
      <c r="K27" s="58" t="str">
        <f t="shared" si="0"/>
        <v/>
      </c>
      <c r="L27" s="59">
        <f t="shared" si="1"/>
        <v>0</v>
      </c>
      <c r="M27" s="68"/>
      <c r="N27" s="17"/>
      <c r="O27" s="17"/>
    </row>
    <row r="28" spans="1:15" ht="20.45" hidden="1" customHeight="1">
      <c r="A28" s="61" t="s">
        <v>47</v>
      </c>
      <c r="B28" s="62" t="s">
        <v>48</v>
      </c>
      <c r="C28" s="63" t="s">
        <v>29</v>
      </c>
      <c r="D28" s="64">
        <v>1.7</v>
      </c>
      <c r="E28" s="1">
        <v>1.3</v>
      </c>
      <c r="F28" s="1">
        <v>1</v>
      </c>
      <c r="G28" s="69">
        <v>0.85</v>
      </c>
      <c r="H28" s="70">
        <v>250</v>
      </c>
      <c r="I28" s="48"/>
      <c r="J28" s="57"/>
      <c r="K28" s="58" t="str">
        <f t="shared" si="0"/>
        <v/>
      </c>
      <c r="L28" s="59">
        <f t="shared" si="1"/>
        <v>0</v>
      </c>
      <c r="M28" s="68" t="str">
        <f t="shared" si="2"/>
        <v/>
      </c>
      <c r="N28" s="17"/>
      <c r="O28" s="17"/>
    </row>
    <row r="29" spans="1:15" ht="20.45" hidden="1" customHeight="1">
      <c r="A29" s="61" t="s">
        <v>49</v>
      </c>
      <c r="B29" s="62" t="s">
        <v>50</v>
      </c>
      <c r="C29" s="63" t="s">
        <v>29</v>
      </c>
      <c r="D29" s="64">
        <v>1.9</v>
      </c>
      <c r="E29" s="1">
        <v>1.5</v>
      </c>
      <c r="F29" s="1">
        <v>1.1000000000000001</v>
      </c>
      <c r="G29" s="65">
        <v>0.95</v>
      </c>
      <c r="H29" s="70" t="s">
        <v>111</v>
      </c>
      <c r="I29" s="48"/>
      <c r="J29" s="57"/>
      <c r="K29" s="58" t="str">
        <f t="shared" si="0"/>
        <v/>
      </c>
      <c r="L29" s="59">
        <f t="shared" si="1"/>
        <v>0</v>
      </c>
      <c r="M29" s="68" t="str">
        <f t="shared" si="2"/>
        <v/>
      </c>
      <c r="N29" s="17"/>
      <c r="O29" s="17"/>
    </row>
    <row r="30" spans="1:15" ht="20.45" hidden="1" customHeight="1">
      <c r="A30" s="61" t="s">
        <v>51</v>
      </c>
      <c r="B30" s="62" t="s">
        <v>52</v>
      </c>
      <c r="C30" s="63" t="s">
        <v>29</v>
      </c>
      <c r="D30" s="64">
        <v>1.9</v>
      </c>
      <c r="E30" s="1">
        <v>1.5</v>
      </c>
      <c r="F30" s="1">
        <v>1.1000000000000001</v>
      </c>
      <c r="G30" s="65">
        <v>0.95</v>
      </c>
      <c r="H30" s="70" t="s">
        <v>111</v>
      </c>
      <c r="I30" s="48"/>
      <c r="J30" s="57"/>
      <c r="K30" s="58"/>
      <c r="L30" s="59">
        <f t="shared" si="1"/>
        <v>0</v>
      </c>
      <c r="M30" s="68"/>
      <c r="N30" s="17"/>
      <c r="O30" s="17"/>
    </row>
    <row r="31" spans="1:15" ht="20.45" hidden="1" customHeight="1">
      <c r="A31" s="61" t="s">
        <v>53</v>
      </c>
      <c r="B31" s="62" t="s">
        <v>54</v>
      </c>
      <c r="C31" s="63" t="s">
        <v>29</v>
      </c>
      <c r="D31" s="72">
        <v>2.1</v>
      </c>
      <c r="E31" s="73">
        <v>1.7</v>
      </c>
      <c r="F31" s="73">
        <v>1.25</v>
      </c>
      <c r="G31" s="74">
        <v>1.05</v>
      </c>
      <c r="H31" s="70" t="s">
        <v>111</v>
      </c>
      <c r="I31" s="48"/>
      <c r="J31" s="57"/>
      <c r="K31" s="58" t="str">
        <f t="shared" si="0"/>
        <v/>
      </c>
      <c r="L31" s="59">
        <f t="shared" si="1"/>
        <v>0</v>
      </c>
      <c r="M31" s="68" t="str">
        <f t="shared" si="2"/>
        <v/>
      </c>
      <c r="N31" s="17"/>
      <c r="O31" s="17"/>
    </row>
    <row r="32" spans="1:15" ht="20.45" hidden="1" customHeight="1">
      <c r="A32" s="61" t="s">
        <v>56</v>
      </c>
      <c r="B32" s="62" t="s">
        <v>57</v>
      </c>
      <c r="C32" s="63" t="s">
        <v>29</v>
      </c>
      <c r="D32" s="64">
        <v>1.5</v>
      </c>
      <c r="E32" s="1">
        <v>1.2</v>
      </c>
      <c r="F32" s="1">
        <v>0.9</v>
      </c>
      <c r="G32" s="69">
        <v>0.75</v>
      </c>
      <c r="H32" s="70">
        <v>84600</v>
      </c>
      <c r="I32" s="48"/>
      <c r="J32" s="57"/>
      <c r="K32" s="58" t="str">
        <f t="shared" si="0"/>
        <v/>
      </c>
      <c r="L32" s="59">
        <f t="shared" si="1"/>
        <v>0</v>
      </c>
      <c r="M32" s="68" t="str">
        <f t="shared" si="2"/>
        <v/>
      </c>
      <c r="N32" s="17"/>
      <c r="O32" s="17"/>
    </row>
    <row r="33" spans="1:15" ht="20.45" hidden="1" customHeight="1">
      <c r="A33" s="61" t="s">
        <v>58</v>
      </c>
      <c r="B33" s="62" t="s">
        <v>59</v>
      </c>
      <c r="C33" s="63" t="s">
        <v>29</v>
      </c>
      <c r="D33" s="78">
        <v>3.1</v>
      </c>
      <c r="E33" s="79">
        <v>2.8</v>
      </c>
      <c r="F33" s="79">
        <v>1.8</v>
      </c>
      <c r="G33" s="80">
        <v>1.55</v>
      </c>
      <c r="H33" s="77" t="s">
        <v>111</v>
      </c>
      <c r="I33" s="48"/>
      <c r="J33" s="57"/>
      <c r="K33" s="58" t="str">
        <f t="shared" si="0"/>
        <v/>
      </c>
      <c r="L33" s="59">
        <f t="shared" si="1"/>
        <v>0</v>
      </c>
      <c r="M33" s="68" t="str">
        <f t="shared" si="2"/>
        <v/>
      </c>
      <c r="N33" s="17"/>
      <c r="O33" s="17"/>
    </row>
    <row r="34" spans="1:15" ht="20.45" hidden="1" customHeight="1">
      <c r="A34" s="61" t="s">
        <v>60</v>
      </c>
      <c r="B34" s="62" t="s">
        <v>61</v>
      </c>
      <c r="C34" s="63" t="s">
        <v>29</v>
      </c>
      <c r="D34" s="64">
        <v>1.5</v>
      </c>
      <c r="E34" s="1">
        <v>1.2</v>
      </c>
      <c r="F34" s="1">
        <v>0.9</v>
      </c>
      <c r="G34" s="69">
        <v>0.75</v>
      </c>
      <c r="H34" s="70">
        <v>32700</v>
      </c>
      <c r="I34" s="48"/>
      <c r="J34" s="57"/>
      <c r="K34" s="58" t="str">
        <f t="shared" si="0"/>
        <v/>
      </c>
      <c r="L34" s="59">
        <f t="shared" si="1"/>
        <v>0</v>
      </c>
      <c r="M34" s="68" t="str">
        <f t="shared" si="2"/>
        <v/>
      </c>
      <c r="N34" s="17"/>
      <c r="O34" s="17"/>
    </row>
    <row r="35" spans="1:15" ht="20.45" hidden="1" customHeight="1">
      <c r="A35" s="61" t="s">
        <v>62</v>
      </c>
      <c r="B35" s="62" t="s">
        <v>63</v>
      </c>
      <c r="C35" s="63" t="s">
        <v>29</v>
      </c>
      <c r="D35" s="81">
        <v>5</v>
      </c>
      <c r="E35" s="82">
        <v>4</v>
      </c>
      <c r="F35" s="82">
        <v>3</v>
      </c>
      <c r="G35" s="83">
        <v>2.5</v>
      </c>
      <c r="H35" s="77" t="s">
        <v>111</v>
      </c>
      <c r="I35" s="48"/>
      <c r="J35" s="57"/>
      <c r="K35" s="58" t="str">
        <f t="shared" si="0"/>
        <v/>
      </c>
      <c r="L35" s="59">
        <f t="shared" si="1"/>
        <v>0</v>
      </c>
      <c r="M35" s="68" t="str">
        <f t="shared" si="2"/>
        <v/>
      </c>
      <c r="N35" s="17"/>
      <c r="O35" s="17"/>
    </row>
    <row r="36" spans="1:15" ht="20.45" hidden="1" customHeight="1">
      <c r="A36" s="61" t="s">
        <v>64</v>
      </c>
      <c r="B36" s="62" t="s">
        <v>65</v>
      </c>
      <c r="C36" s="63" t="s">
        <v>29</v>
      </c>
      <c r="D36" s="64">
        <v>1.5</v>
      </c>
      <c r="E36" s="1">
        <v>1.2</v>
      </c>
      <c r="F36" s="1">
        <v>0.9</v>
      </c>
      <c r="G36" s="69">
        <v>0.75</v>
      </c>
      <c r="H36" s="84">
        <v>5300</v>
      </c>
      <c r="I36" s="48"/>
      <c r="J36" s="57"/>
      <c r="K36" s="58" t="str">
        <f t="shared" si="0"/>
        <v/>
      </c>
      <c r="L36" s="59">
        <f t="shared" si="1"/>
        <v>0</v>
      </c>
      <c r="M36" s="68" t="str">
        <f t="shared" si="2"/>
        <v/>
      </c>
      <c r="N36" s="17"/>
      <c r="O36" s="17"/>
    </row>
    <row r="37" spans="1:15" ht="20.45" hidden="1" customHeight="1">
      <c r="A37" s="61" t="s">
        <v>66</v>
      </c>
      <c r="B37" s="62" t="s">
        <v>67</v>
      </c>
      <c r="C37" s="63" t="s">
        <v>29</v>
      </c>
      <c r="D37" s="72">
        <v>2.1</v>
      </c>
      <c r="E37" s="73">
        <v>1.7</v>
      </c>
      <c r="F37" s="73">
        <v>1.25</v>
      </c>
      <c r="G37" s="74">
        <v>1.05</v>
      </c>
      <c r="H37" s="77">
        <v>25</v>
      </c>
      <c r="I37" s="48"/>
      <c r="J37" s="57"/>
      <c r="K37" s="58"/>
      <c r="L37" s="59">
        <f t="shared" si="1"/>
        <v>0</v>
      </c>
      <c r="M37" s="68" t="str">
        <f t="shared" si="2"/>
        <v/>
      </c>
      <c r="N37" s="17"/>
      <c r="O37" s="17"/>
    </row>
    <row r="38" spans="1:15" ht="20.45" hidden="1" customHeight="1">
      <c r="A38" s="61" t="s">
        <v>68</v>
      </c>
      <c r="B38" s="62" t="s">
        <v>69</v>
      </c>
      <c r="C38" s="63" t="s">
        <v>29</v>
      </c>
      <c r="D38" s="64">
        <v>1.7</v>
      </c>
      <c r="E38" s="1">
        <v>1.3</v>
      </c>
      <c r="F38" s="1">
        <v>1</v>
      </c>
      <c r="G38" s="69">
        <v>0.85</v>
      </c>
      <c r="H38" s="77">
        <v>14900</v>
      </c>
      <c r="I38" s="48"/>
      <c r="J38" s="57"/>
      <c r="K38" s="58" t="str">
        <f t="shared" ref="K38:K46" si="3">IF((J38&gt;H38),J38-H38,"")</f>
        <v/>
      </c>
      <c r="L38" s="59">
        <f t="shared" si="1"/>
        <v>0</v>
      </c>
      <c r="M38" s="68" t="str">
        <f t="shared" si="2"/>
        <v/>
      </c>
      <c r="N38" s="17"/>
      <c r="O38" s="17"/>
    </row>
    <row r="39" spans="1:15" ht="20.45" hidden="1" customHeight="1">
      <c r="A39" s="61" t="s">
        <v>452</v>
      </c>
      <c r="B39" s="62" t="s">
        <v>451</v>
      </c>
      <c r="C39" s="63" t="s">
        <v>29</v>
      </c>
      <c r="D39" s="78">
        <v>4</v>
      </c>
      <c r="E39" s="79">
        <v>3.05</v>
      </c>
      <c r="F39" s="79">
        <v>2.35</v>
      </c>
      <c r="G39" s="462">
        <v>2</v>
      </c>
      <c r="H39" s="77" t="s">
        <v>111</v>
      </c>
      <c r="I39" s="48"/>
      <c r="J39" s="57"/>
      <c r="K39" s="58"/>
      <c r="L39" s="59">
        <f t="shared" si="1"/>
        <v>0</v>
      </c>
      <c r="M39" s="68"/>
      <c r="N39" s="17"/>
      <c r="O39" s="17"/>
    </row>
    <row r="40" spans="1:15" ht="20.45" hidden="1" customHeight="1">
      <c r="A40" s="61" t="s">
        <v>73</v>
      </c>
      <c r="B40" s="62" t="s">
        <v>74</v>
      </c>
      <c r="C40" s="63" t="s">
        <v>29</v>
      </c>
      <c r="D40" s="64">
        <v>1.5</v>
      </c>
      <c r="E40" s="1">
        <v>1.2</v>
      </c>
      <c r="F40" s="1">
        <v>0.9</v>
      </c>
      <c r="G40" s="69">
        <v>0.75</v>
      </c>
      <c r="H40" s="77" t="s">
        <v>111</v>
      </c>
      <c r="I40" s="48"/>
      <c r="J40" s="57"/>
      <c r="K40" s="58" t="str">
        <f t="shared" si="3"/>
        <v/>
      </c>
      <c r="L40" s="59">
        <f t="shared" si="1"/>
        <v>0</v>
      </c>
      <c r="M40" s="68" t="str">
        <f t="shared" si="2"/>
        <v/>
      </c>
      <c r="N40" s="17"/>
      <c r="O40" s="17"/>
    </row>
    <row r="41" spans="1:15" ht="20.45" hidden="1" customHeight="1">
      <c r="A41" s="61" t="s">
        <v>76</v>
      </c>
      <c r="B41" s="62" t="s">
        <v>77</v>
      </c>
      <c r="C41" s="63" t="s">
        <v>29</v>
      </c>
      <c r="D41" s="64">
        <v>1.5</v>
      </c>
      <c r="E41" s="1">
        <v>1.2</v>
      </c>
      <c r="F41" s="1">
        <v>0.9</v>
      </c>
      <c r="G41" s="69">
        <v>0.75</v>
      </c>
      <c r="H41" s="77">
        <v>5050</v>
      </c>
      <c r="I41" s="48"/>
      <c r="J41" s="57"/>
      <c r="K41" s="58" t="str">
        <f t="shared" si="3"/>
        <v/>
      </c>
      <c r="L41" s="59">
        <f t="shared" si="1"/>
        <v>0</v>
      </c>
      <c r="M41" s="68" t="str">
        <f t="shared" si="2"/>
        <v/>
      </c>
      <c r="N41" s="17"/>
      <c r="O41" s="17"/>
    </row>
    <row r="42" spans="1:15" ht="20.45" hidden="1" customHeight="1">
      <c r="A42" s="61" t="s">
        <v>78</v>
      </c>
      <c r="B42" s="62" t="s">
        <v>79</v>
      </c>
      <c r="C42" s="63" t="s">
        <v>29</v>
      </c>
      <c r="D42" s="64">
        <v>1.7</v>
      </c>
      <c r="E42" s="1">
        <v>1.3</v>
      </c>
      <c r="F42" s="1">
        <v>1</v>
      </c>
      <c r="G42" s="69">
        <v>0.85</v>
      </c>
      <c r="H42" s="70" t="s">
        <v>70</v>
      </c>
      <c r="I42" s="48"/>
      <c r="J42" s="57"/>
      <c r="K42" s="58" t="str">
        <f t="shared" si="3"/>
        <v/>
      </c>
      <c r="L42" s="59">
        <f t="shared" si="1"/>
        <v>0</v>
      </c>
      <c r="M42" s="68" t="str">
        <f t="shared" si="2"/>
        <v/>
      </c>
      <c r="N42" s="17"/>
      <c r="O42" s="17"/>
    </row>
    <row r="43" spans="1:15" ht="20.45" hidden="1" customHeight="1">
      <c r="A43" s="61" t="s">
        <v>80</v>
      </c>
      <c r="B43" s="62" t="s">
        <v>81</v>
      </c>
      <c r="C43" s="63" t="s">
        <v>29</v>
      </c>
      <c r="D43" s="64">
        <v>1.7</v>
      </c>
      <c r="E43" s="1">
        <v>1.3</v>
      </c>
      <c r="F43" s="1">
        <v>1</v>
      </c>
      <c r="G43" s="69">
        <v>0.85</v>
      </c>
      <c r="H43" s="70">
        <v>3150</v>
      </c>
      <c r="I43" s="48"/>
      <c r="J43" s="57"/>
      <c r="K43" s="58" t="str">
        <f t="shared" si="3"/>
        <v/>
      </c>
      <c r="L43" s="59">
        <f t="shared" si="1"/>
        <v>0</v>
      </c>
      <c r="M43" s="68" t="str">
        <f t="shared" si="2"/>
        <v/>
      </c>
      <c r="N43" s="17"/>
      <c r="O43" s="17"/>
    </row>
    <row r="44" spans="1:15" ht="20.45" hidden="1" customHeight="1">
      <c r="A44" s="61" t="s">
        <v>82</v>
      </c>
      <c r="B44" s="62" t="s">
        <v>83</v>
      </c>
      <c r="C44" s="63" t="s">
        <v>29</v>
      </c>
      <c r="D44" s="64">
        <v>1.5</v>
      </c>
      <c r="E44" s="1">
        <v>1.2</v>
      </c>
      <c r="F44" s="1">
        <v>0.9</v>
      </c>
      <c r="G44" s="69">
        <v>0.75</v>
      </c>
      <c r="H44" s="70">
        <v>7000</v>
      </c>
      <c r="I44" s="48"/>
      <c r="J44" s="57"/>
      <c r="K44" s="58" t="str">
        <f t="shared" si="3"/>
        <v/>
      </c>
      <c r="L44" s="59">
        <f t="shared" si="1"/>
        <v>0</v>
      </c>
      <c r="M44" s="68" t="str">
        <f t="shared" si="2"/>
        <v/>
      </c>
      <c r="N44" s="17"/>
      <c r="O44" s="17"/>
    </row>
    <row r="45" spans="1:15" ht="20.45" hidden="1" customHeight="1">
      <c r="A45" s="61" t="s">
        <v>84</v>
      </c>
      <c r="B45" s="62" t="s">
        <v>462</v>
      </c>
      <c r="C45" s="63" t="s">
        <v>26</v>
      </c>
      <c r="D45" s="64">
        <v>1.9</v>
      </c>
      <c r="E45" s="1">
        <v>1.5</v>
      </c>
      <c r="F45" s="1">
        <v>1.1000000000000001</v>
      </c>
      <c r="G45" s="65">
        <v>0.95</v>
      </c>
      <c r="H45" s="70" t="s">
        <v>111</v>
      </c>
      <c r="I45" s="48"/>
      <c r="J45" s="57"/>
      <c r="K45" s="58" t="str">
        <f t="shared" si="3"/>
        <v/>
      </c>
      <c r="L45" s="59">
        <f t="shared" si="1"/>
        <v>0</v>
      </c>
      <c r="M45" s="68" t="str">
        <f t="shared" si="2"/>
        <v/>
      </c>
      <c r="N45" s="17"/>
      <c r="O45" s="17"/>
    </row>
    <row r="46" spans="1:15" ht="20.45" hidden="1" customHeight="1">
      <c r="A46" s="61" t="s">
        <v>84</v>
      </c>
      <c r="B46" s="62" t="s">
        <v>461</v>
      </c>
      <c r="C46" s="63" t="s">
        <v>26</v>
      </c>
      <c r="D46" s="64">
        <v>1.9</v>
      </c>
      <c r="E46" s="1">
        <v>1.5</v>
      </c>
      <c r="F46" s="1">
        <v>1.1000000000000001</v>
      </c>
      <c r="G46" s="65">
        <v>0.95</v>
      </c>
      <c r="H46" s="70">
        <v>2450</v>
      </c>
      <c r="I46" s="48"/>
      <c r="J46" s="57"/>
      <c r="K46" s="58" t="str">
        <f t="shared" si="3"/>
        <v/>
      </c>
      <c r="L46" s="59">
        <f t="shared" si="1"/>
        <v>0</v>
      </c>
      <c r="M46" s="68"/>
      <c r="N46" s="17"/>
      <c r="O46" s="17"/>
    </row>
    <row r="47" spans="1:15" ht="20.45" hidden="1" customHeight="1">
      <c r="A47" s="61" t="s">
        <v>86</v>
      </c>
      <c r="B47" s="62" t="s">
        <v>87</v>
      </c>
      <c r="C47" s="63" t="s">
        <v>26</v>
      </c>
      <c r="D47" s="72">
        <v>2.1</v>
      </c>
      <c r="E47" s="73">
        <v>1.7</v>
      </c>
      <c r="F47" s="73">
        <v>1.25</v>
      </c>
      <c r="G47" s="74">
        <v>1.05</v>
      </c>
      <c r="H47" s="70">
        <v>725</v>
      </c>
      <c r="I47" s="48"/>
      <c r="J47" s="57"/>
      <c r="K47" s="58"/>
      <c r="L47" s="59">
        <f t="shared" si="1"/>
        <v>0</v>
      </c>
      <c r="M47" s="68"/>
      <c r="N47" s="17"/>
      <c r="O47" s="17"/>
    </row>
    <row r="48" spans="1:15" ht="20.45" hidden="1" customHeight="1">
      <c r="A48" s="61" t="s">
        <v>88</v>
      </c>
      <c r="B48" s="62" t="s">
        <v>89</v>
      </c>
      <c r="C48" s="63" t="s">
        <v>90</v>
      </c>
      <c r="D48" s="78">
        <v>4.0999999999999996</v>
      </c>
      <c r="E48" s="79">
        <v>3.4</v>
      </c>
      <c r="F48" s="79">
        <v>2.5</v>
      </c>
      <c r="G48" s="80">
        <v>2.1</v>
      </c>
      <c r="H48" s="70" t="s">
        <v>111</v>
      </c>
      <c r="I48" s="48"/>
      <c r="J48" s="57"/>
      <c r="K48" s="58" t="str">
        <f t="shared" ref="K48:K79" si="4">IF((J48&gt;H48),J48-H48,"")</f>
        <v/>
      </c>
      <c r="L48" s="59">
        <f t="shared" si="1"/>
        <v>0</v>
      </c>
      <c r="M48" s="68" t="str">
        <f t="shared" ref="M48:M52" si="5">IF((MOD(J48,50)=0),"","Please order in increments of 50")</f>
        <v/>
      </c>
      <c r="N48" s="17"/>
      <c r="O48" s="17"/>
    </row>
    <row r="49" spans="1:15" ht="20.45" hidden="1" customHeight="1">
      <c r="A49" s="61" t="s">
        <v>91</v>
      </c>
      <c r="B49" s="62" t="s">
        <v>92</v>
      </c>
      <c r="C49" s="63" t="s">
        <v>29</v>
      </c>
      <c r="D49" s="64">
        <v>1.5</v>
      </c>
      <c r="E49" s="1">
        <v>1.2</v>
      </c>
      <c r="F49" s="1">
        <v>0.9</v>
      </c>
      <c r="G49" s="69">
        <v>0.75</v>
      </c>
      <c r="H49" s="70">
        <v>27250</v>
      </c>
      <c r="I49" s="48"/>
      <c r="J49" s="57"/>
      <c r="K49" s="58" t="str">
        <f>IF((J49&gt;H49),J49-H49,"")</f>
        <v/>
      </c>
      <c r="L49" s="59">
        <f t="shared" si="1"/>
        <v>0</v>
      </c>
      <c r="M49" s="68" t="str">
        <f t="shared" si="5"/>
        <v/>
      </c>
      <c r="N49" s="17"/>
      <c r="O49" s="17"/>
    </row>
    <row r="50" spans="1:15" ht="20.45" hidden="1" customHeight="1">
      <c r="A50" s="61" t="s">
        <v>93</v>
      </c>
      <c r="B50" s="62" t="s">
        <v>94</v>
      </c>
      <c r="C50" s="63" t="s">
        <v>29</v>
      </c>
      <c r="D50" s="64">
        <v>1.7</v>
      </c>
      <c r="E50" s="1">
        <v>1.3</v>
      </c>
      <c r="F50" s="1">
        <v>1</v>
      </c>
      <c r="G50" s="69">
        <v>0.85</v>
      </c>
      <c r="H50" s="70">
        <v>17350</v>
      </c>
      <c r="I50" s="48"/>
      <c r="J50" s="57"/>
      <c r="K50" s="58" t="str">
        <f t="shared" si="4"/>
        <v/>
      </c>
      <c r="L50" s="59">
        <f t="shared" si="1"/>
        <v>0</v>
      </c>
      <c r="M50" s="68" t="str">
        <f t="shared" si="5"/>
        <v/>
      </c>
      <c r="N50" s="17"/>
      <c r="O50" s="17"/>
    </row>
    <row r="51" spans="1:15" ht="20.45" hidden="1" customHeight="1">
      <c r="A51" s="61" t="s">
        <v>95</v>
      </c>
      <c r="B51" s="62" t="s">
        <v>96</v>
      </c>
      <c r="C51" s="63" t="s">
        <v>29</v>
      </c>
      <c r="D51" s="64">
        <v>1.7</v>
      </c>
      <c r="E51" s="1">
        <v>1.3</v>
      </c>
      <c r="F51" s="1">
        <v>1</v>
      </c>
      <c r="G51" s="69">
        <v>0.85</v>
      </c>
      <c r="H51" s="70">
        <v>8550</v>
      </c>
      <c r="I51" s="48"/>
      <c r="J51" s="57"/>
      <c r="K51" s="58" t="str">
        <f t="shared" si="4"/>
        <v/>
      </c>
      <c r="L51" s="59">
        <f t="shared" si="1"/>
        <v>0</v>
      </c>
      <c r="M51" s="68" t="str">
        <f t="shared" si="5"/>
        <v/>
      </c>
      <c r="N51" s="17"/>
      <c r="O51" s="17"/>
    </row>
    <row r="52" spans="1:15" ht="20.45" hidden="1" customHeight="1">
      <c r="A52" s="61" t="s">
        <v>97</v>
      </c>
      <c r="B52" s="62" t="s">
        <v>98</v>
      </c>
      <c r="C52" s="63" t="s">
        <v>26</v>
      </c>
      <c r="D52" s="64">
        <v>1.9</v>
      </c>
      <c r="E52" s="1">
        <v>1.5</v>
      </c>
      <c r="F52" s="1">
        <v>1.1000000000000001</v>
      </c>
      <c r="G52" s="65">
        <v>0.95</v>
      </c>
      <c r="H52" s="70" t="s">
        <v>111</v>
      </c>
      <c r="I52" s="48"/>
      <c r="J52" s="57"/>
      <c r="K52" s="58" t="str">
        <f t="shared" si="4"/>
        <v/>
      </c>
      <c r="L52" s="59">
        <f t="shared" si="1"/>
        <v>0</v>
      </c>
      <c r="M52" s="68" t="str">
        <f t="shared" si="5"/>
        <v/>
      </c>
      <c r="N52" s="17"/>
      <c r="O52" s="17"/>
    </row>
    <row r="53" spans="1:15" ht="20.45" hidden="1" customHeight="1">
      <c r="A53" s="61" t="s">
        <v>97</v>
      </c>
      <c r="B53" s="62" t="s">
        <v>99</v>
      </c>
      <c r="C53" s="63" t="s">
        <v>26</v>
      </c>
      <c r="D53" s="64">
        <v>1.9</v>
      </c>
      <c r="E53" s="1">
        <v>1.5</v>
      </c>
      <c r="F53" s="1">
        <v>1.1000000000000001</v>
      </c>
      <c r="G53" s="65">
        <v>0.95</v>
      </c>
      <c r="H53" s="70">
        <v>18300</v>
      </c>
      <c r="I53" s="48"/>
      <c r="J53" s="57"/>
      <c r="K53" s="58" t="str">
        <f t="shared" si="4"/>
        <v/>
      </c>
      <c r="L53" s="59">
        <f t="shared" si="1"/>
        <v>0</v>
      </c>
      <c r="M53" s="68"/>
      <c r="N53" s="17"/>
      <c r="O53" s="17"/>
    </row>
    <row r="54" spans="1:15" ht="20.45" hidden="1" customHeight="1">
      <c r="A54" s="61" t="s">
        <v>100</v>
      </c>
      <c r="B54" s="62" t="s">
        <v>101</v>
      </c>
      <c r="C54" s="63" t="s">
        <v>102</v>
      </c>
      <c r="D54" s="64">
        <v>1.9</v>
      </c>
      <c r="E54" s="1">
        <v>1.5</v>
      </c>
      <c r="F54" s="1">
        <v>1.1000000000000001</v>
      </c>
      <c r="G54" s="65">
        <v>0.95</v>
      </c>
      <c r="H54" s="70">
        <v>1100</v>
      </c>
      <c r="I54" s="48"/>
      <c r="J54" s="57"/>
      <c r="K54" s="58" t="str">
        <f t="shared" si="4"/>
        <v/>
      </c>
      <c r="L54" s="59">
        <f t="shared" si="1"/>
        <v>0</v>
      </c>
      <c r="M54" s="68" t="str">
        <f t="shared" ref="M54:M73" si="6">IF((MOD(J54,50)=0),"","Please order in increments of 50")</f>
        <v/>
      </c>
      <c r="N54" s="17"/>
      <c r="O54" s="17"/>
    </row>
    <row r="55" spans="1:15" ht="20.45" hidden="1" customHeight="1">
      <c r="A55" s="61" t="s">
        <v>103</v>
      </c>
      <c r="B55" s="62" t="s">
        <v>104</v>
      </c>
      <c r="C55" s="63" t="s">
        <v>102</v>
      </c>
      <c r="D55" s="64">
        <v>1.9</v>
      </c>
      <c r="E55" s="1">
        <v>1.5</v>
      </c>
      <c r="F55" s="1">
        <v>1.1000000000000001</v>
      </c>
      <c r="G55" s="65">
        <v>0.95</v>
      </c>
      <c r="H55" s="77" t="s">
        <v>111</v>
      </c>
      <c r="I55" s="48"/>
      <c r="J55" s="57"/>
      <c r="K55" s="58" t="str">
        <f t="shared" si="4"/>
        <v/>
      </c>
      <c r="L55" s="59">
        <f t="shared" si="1"/>
        <v>0</v>
      </c>
      <c r="M55" s="68" t="str">
        <f t="shared" si="6"/>
        <v/>
      </c>
      <c r="N55" s="17"/>
      <c r="O55" s="17"/>
    </row>
    <row r="56" spans="1:15" ht="20.25" hidden="1" customHeight="1">
      <c r="A56" s="61" t="s">
        <v>105</v>
      </c>
      <c r="B56" s="62" t="s">
        <v>106</v>
      </c>
      <c r="C56" s="63" t="s">
        <v>29</v>
      </c>
      <c r="D56" s="64">
        <v>1.5</v>
      </c>
      <c r="E56" s="1">
        <v>1.2</v>
      </c>
      <c r="F56" s="1">
        <v>0.9</v>
      </c>
      <c r="G56" s="69">
        <v>0.75</v>
      </c>
      <c r="H56" s="70">
        <v>27400</v>
      </c>
      <c r="I56" s="48"/>
      <c r="J56" s="57"/>
      <c r="K56" s="58" t="str">
        <f t="shared" si="4"/>
        <v/>
      </c>
      <c r="L56" s="59">
        <f t="shared" si="1"/>
        <v>0</v>
      </c>
      <c r="M56" s="68" t="str">
        <f t="shared" si="6"/>
        <v/>
      </c>
      <c r="N56" s="17"/>
      <c r="O56" s="17"/>
    </row>
    <row r="57" spans="1:15" ht="20.45" hidden="1" customHeight="1">
      <c r="A57" s="61" t="s">
        <v>107</v>
      </c>
      <c r="B57" s="62" t="s">
        <v>108</v>
      </c>
      <c r="C57" s="63" t="s">
        <v>29</v>
      </c>
      <c r="D57" s="64">
        <v>1.7</v>
      </c>
      <c r="E57" s="1">
        <v>1.3</v>
      </c>
      <c r="F57" s="1">
        <v>1</v>
      </c>
      <c r="G57" s="69">
        <v>0.85</v>
      </c>
      <c r="H57" s="70" t="s">
        <v>111</v>
      </c>
      <c r="I57" s="48"/>
      <c r="J57" s="57"/>
      <c r="K57" s="58" t="str">
        <f t="shared" si="4"/>
        <v/>
      </c>
      <c r="L57" s="59">
        <f t="shared" si="1"/>
        <v>0</v>
      </c>
      <c r="M57" s="68" t="str">
        <f t="shared" si="6"/>
        <v/>
      </c>
      <c r="N57" s="17"/>
      <c r="O57" s="17"/>
    </row>
    <row r="58" spans="1:15" ht="20.45" hidden="1" customHeight="1">
      <c r="A58" s="61" t="s">
        <v>109</v>
      </c>
      <c r="B58" s="62" t="s">
        <v>110</v>
      </c>
      <c r="C58" s="63" t="s">
        <v>29</v>
      </c>
      <c r="D58" s="72">
        <v>2.1</v>
      </c>
      <c r="E58" s="73">
        <v>1.7</v>
      </c>
      <c r="F58" s="73">
        <v>1.25</v>
      </c>
      <c r="G58" s="74">
        <v>1.05</v>
      </c>
      <c r="H58" s="70" t="s">
        <v>111</v>
      </c>
      <c r="I58" s="48"/>
      <c r="J58" s="57"/>
      <c r="K58" s="58" t="str">
        <f t="shared" si="4"/>
        <v/>
      </c>
      <c r="L58" s="59">
        <f t="shared" si="1"/>
        <v>0</v>
      </c>
      <c r="M58" s="68" t="str">
        <f t="shared" si="6"/>
        <v/>
      </c>
      <c r="N58" s="17"/>
      <c r="O58" s="17"/>
    </row>
    <row r="59" spans="1:15" ht="20.45" hidden="1" customHeight="1">
      <c r="A59" s="61" t="s">
        <v>112</v>
      </c>
      <c r="B59" s="62" t="s">
        <v>113</v>
      </c>
      <c r="C59" s="63" t="s">
        <v>29</v>
      </c>
      <c r="D59" s="64">
        <v>1.5</v>
      </c>
      <c r="E59" s="1">
        <v>1.2</v>
      </c>
      <c r="F59" s="1">
        <v>0.9</v>
      </c>
      <c r="G59" s="69">
        <v>0.75</v>
      </c>
      <c r="H59" s="70">
        <v>94900</v>
      </c>
      <c r="I59" s="48"/>
      <c r="J59" s="57"/>
      <c r="K59" s="58" t="str">
        <f t="shared" si="4"/>
        <v/>
      </c>
      <c r="L59" s="59">
        <f>IF(MOD(J59,50)&lt;&gt;0,"Error",IF(J59&lt;=99,(D59*J59),IF(J59&lt;=499,(E59*J59),IF(J59&lt;=999,(F59*J59),IF(J59&gt;=1000,(G59*J59))))))</f>
        <v>0</v>
      </c>
      <c r="M59" s="68" t="str">
        <f t="shared" si="6"/>
        <v/>
      </c>
      <c r="N59" s="17"/>
      <c r="O59" s="17"/>
    </row>
    <row r="60" spans="1:15" ht="20.45" hidden="1" customHeight="1">
      <c r="A60" s="61" t="s">
        <v>114</v>
      </c>
      <c r="B60" s="62" t="s">
        <v>115</v>
      </c>
      <c r="C60" s="63" t="s">
        <v>29</v>
      </c>
      <c r="D60" s="64"/>
      <c r="E60" s="1"/>
      <c r="F60" s="1"/>
      <c r="G60" s="69"/>
      <c r="H60" s="70" t="s">
        <v>55</v>
      </c>
      <c r="I60" s="48"/>
      <c r="J60" s="57"/>
      <c r="K60" s="58" t="str">
        <f t="shared" si="4"/>
        <v/>
      </c>
      <c r="L60" s="59">
        <f t="shared" ref="L60:L61" si="7">IF(MOD(J60,50)&lt;&gt;0,"Error",IF(J60&lt;=99,(D60*J60),IF(J60&lt;=499,(E60*J60),IF(J60&lt;=999,(F60*J60),IF(J60&gt;=1000,(G60*J60))))))</f>
        <v>0</v>
      </c>
      <c r="M60" s="68" t="str">
        <f t="shared" si="6"/>
        <v/>
      </c>
      <c r="N60" s="17"/>
      <c r="O60" s="17"/>
    </row>
    <row r="61" spans="1:15" ht="20.45" hidden="1" customHeight="1">
      <c r="A61" s="61" t="s">
        <v>116</v>
      </c>
      <c r="B61" s="62" t="s">
        <v>117</v>
      </c>
      <c r="C61" s="63" t="s">
        <v>29</v>
      </c>
      <c r="D61" s="64">
        <v>1.7</v>
      </c>
      <c r="E61" s="1">
        <v>1.3</v>
      </c>
      <c r="F61" s="1">
        <v>1</v>
      </c>
      <c r="G61" s="69">
        <v>0.85</v>
      </c>
      <c r="H61" s="70" t="s">
        <v>111</v>
      </c>
      <c r="I61" s="48"/>
      <c r="J61" s="57"/>
      <c r="K61" s="58" t="str">
        <f t="shared" si="4"/>
        <v/>
      </c>
      <c r="L61" s="59">
        <f t="shared" si="7"/>
        <v>0</v>
      </c>
      <c r="M61" s="68" t="str">
        <f t="shared" si="6"/>
        <v/>
      </c>
      <c r="N61" s="17"/>
      <c r="O61" s="17"/>
    </row>
    <row r="62" spans="1:15" ht="20.45" hidden="1" customHeight="1">
      <c r="A62" s="61" t="s">
        <v>118</v>
      </c>
      <c r="B62" s="62" t="s">
        <v>119</v>
      </c>
      <c r="C62" s="63" t="s">
        <v>29</v>
      </c>
      <c r="D62" s="64">
        <v>1.7</v>
      </c>
      <c r="E62" s="1">
        <v>1.3</v>
      </c>
      <c r="F62" s="1">
        <v>1</v>
      </c>
      <c r="G62" s="69">
        <v>0.85</v>
      </c>
      <c r="H62" s="70" t="s">
        <v>111</v>
      </c>
      <c r="I62" s="48"/>
      <c r="J62" s="57"/>
      <c r="K62" s="58" t="str">
        <f t="shared" si="4"/>
        <v/>
      </c>
      <c r="L62" s="59">
        <f t="shared" si="1"/>
        <v>0</v>
      </c>
      <c r="M62" s="68" t="str">
        <f t="shared" si="6"/>
        <v/>
      </c>
      <c r="N62" s="17"/>
      <c r="O62" s="17"/>
    </row>
    <row r="63" spans="1:15" ht="20.45" hidden="1" customHeight="1">
      <c r="A63" s="61" t="s">
        <v>120</v>
      </c>
      <c r="B63" s="62" t="s">
        <v>121</v>
      </c>
      <c r="C63" s="63" t="s">
        <v>29</v>
      </c>
      <c r="D63" s="64"/>
      <c r="E63" s="1"/>
      <c r="F63" s="1"/>
      <c r="G63" s="69"/>
      <c r="H63" s="70" t="s">
        <v>55</v>
      </c>
      <c r="I63" s="48"/>
      <c r="J63" s="57"/>
      <c r="K63" s="58" t="str">
        <f t="shared" si="4"/>
        <v/>
      </c>
      <c r="L63" s="59">
        <f t="shared" si="1"/>
        <v>0</v>
      </c>
      <c r="M63" s="68" t="str">
        <f t="shared" si="6"/>
        <v/>
      </c>
      <c r="N63" s="17"/>
      <c r="O63" s="17"/>
    </row>
    <row r="64" spans="1:15" ht="20.45" hidden="1" customHeight="1">
      <c r="A64" s="61" t="s">
        <v>122</v>
      </c>
      <c r="B64" s="62" t="s">
        <v>123</v>
      </c>
      <c r="C64" s="63" t="s">
        <v>29</v>
      </c>
      <c r="D64" s="64">
        <v>1.7</v>
      </c>
      <c r="E64" s="1">
        <v>1.3</v>
      </c>
      <c r="F64" s="1">
        <v>1</v>
      </c>
      <c r="G64" s="69">
        <v>0.85</v>
      </c>
      <c r="H64" s="70">
        <v>6750</v>
      </c>
      <c r="I64" s="48"/>
      <c r="J64" s="57"/>
      <c r="K64" s="58" t="str">
        <f t="shared" si="4"/>
        <v/>
      </c>
      <c r="L64" s="59">
        <f t="shared" si="1"/>
        <v>0</v>
      </c>
      <c r="M64" s="68" t="str">
        <f t="shared" si="6"/>
        <v/>
      </c>
      <c r="N64" s="17"/>
      <c r="O64" s="17"/>
    </row>
    <row r="65" spans="1:15" ht="20.45" hidden="1" customHeight="1">
      <c r="A65" s="61" t="s">
        <v>124</v>
      </c>
      <c r="B65" s="62" t="s">
        <v>125</v>
      </c>
      <c r="C65" s="63" t="s">
        <v>29</v>
      </c>
      <c r="D65" s="64">
        <v>1.7</v>
      </c>
      <c r="E65" s="1">
        <v>1.3</v>
      </c>
      <c r="F65" s="1">
        <v>1</v>
      </c>
      <c r="G65" s="69">
        <v>0.85</v>
      </c>
      <c r="H65" s="70" t="s">
        <v>471</v>
      </c>
      <c r="I65" s="48"/>
      <c r="J65" s="57"/>
      <c r="K65" s="58" t="str">
        <f t="shared" si="4"/>
        <v/>
      </c>
      <c r="L65" s="59">
        <f t="shared" si="1"/>
        <v>0</v>
      </c>
      <c r="M65" s="68" t="str">
        <f t="shared" si="6"/>
        <v/>
      </c>
      <c r="N65" s="17"/>
      <c r="O65" s="17"/>
    </row>
    <row r="66" spans="1:15" ht="20.45" hidden="1" customHeight="1">
      <c r="A66" s="61" t="s">
        <v>126</v>
      </c>
      <c r="B66" s="62" t="s">
        <v>127</v>
      </c>
      <c r="C66" s="63" t="s">
        <v>29</v>
      </c>
      <c r="D66" s="64">
        <v>1.7</v>
      </c>
      <c r="E66" s="1">
        <v>1.3</v>
      </c>
      <c r="F66" s="1">
        <v>1</v>
      </c>
      <c r="G66" s="69">
        <v>0.85</v>
      </c>
      <c r="H66" s="70">
        <v>20600</v>
      </c>
      <c r="I66" s="48"/>
      <c r="J66" s="57"/>
      <c r="K66" s="58" t="str">
        <f t="shared" si="4"/>
        <v/>
      </c>
      <c r="L66" s="59">
        <f t="shared" si="1"/>
        <v>0</v>
      </c>
      <c r="M66" s="68" t="str">
        <f t="shared" si="6"/>
        <v/>
      </c>
      <c r="N66" s="17"/>
      <c r="O66" s="17"/>
    </row>
    <row r="67" spans="1:15" ht="20.45" hidden="1" customHeight="1">
      <c r="A67" s="61" t="s">
        <v>128</v>
      </c>
      <c r="B67" s="62" t="s">
        <v>129</v>
      </c>
      <c r="C67" s="63" t="s">
        <v>29</v>
      </c>
      <c r="D67" s="64">
        <v>1.7</v>
      </c>
      <c r="E67" s="1">
        <v>1.3</v>
      </c>
      <c r="F67" s="1">
        <v>1</v>
      </c>
      <c r="G67" s="69">
        <v>0.85</v>
      </c>
      <c r="H67" s="70">
        <v>3900</v>
      </c>
      <c r="I67" s="48"/>
      <c r="J67" s="57"/>
      <c r="K67" s="58" t="str">
        <f t="shared" si="4"/>
        <v/>
      </c>
      <c r="L67" s="59">
        <f t="shared" si="1"/>
        <v>0</v>
      </c>
      <c r="M67" s="68" t="str">
        <f t="shared" si="6"/>
        <v/>
      </c>
      <c r="N67" s="17"/>
      <c r="O67" s="17"/>
    </row>
    <row r="68" spans="1:15" ht="20.45" hidden="1" customHeight="1">
      <c r="A68" s="61" t="s">
        <v>130</v>
      </c>
      <c r="B68" s="62" t="s">
        <v>131</v>
      </c>
      <c r="C68" s="63" t="s">
        <v>29</v>
      </c>
      <c r="D68" s="64">
        <v>1.7</v>
      </c>
      <c r="E68" s="1">
        <v>1.3</v>
      </c>
      <c r="F68" s="1">
        <v>1</v>
      </c>
      <c r="G68" s="69">
        <v>0.85</v>
      </c>
      <c r="H68" s="70">
        <v>5400</v>
      </c>
      <c r="I68" s="48"/>
      <c r="J68" s="57"/>
      <c r="K68" s="58" t="str">
        <f t="shared" si="4"/>
        <v/>
      </c>
      <c r="L68" s="59">
        <f t="shared" si="1"/>
        <v>0</v>
      </c>
      <c r="M68" s="68" t="str">
        <f t="shared" si="6"/>
        <v/>
      </c>
      <c r="N68" s="17"/>
      <c r="O68" s="17"/>
    </row>
    <row r="69" spans="1:15" ht="20.45" hidden="1" customHeight="1">
      <c r="A69" s="61" t="s">
        <v>132</v>
      </c>
      <c r="B69" s="62" t="s">
        <v>133</v>
      </c>
      <c r="C69" s="63" t="s">
        <v>29</v>
      </c>
      <c r="D69" s="64">
        <v>1.7</v>
      </c>
      <c r="E69" s="1">
        <v>1.3</v>
      </c>
      <c r="F69" s="1">
        <v>1</v>
      </c>
      <c r="G69" s="69">
        <v>0.85</v>
      </c>
      <c r="H69" s="70">
        <v>49550</v>
      </c>
      <c r="I69" s="48"/>
      <c r="J69" s="57"/>
      <c r="K69" s="58" t="str">
        <f t="shared" si="4"/>
        <v/>
      </c>
      <c r="L69" s="59">
        <f t="shared" si="1"/>
        <v>0</v>
      </c>
      <c r="M69" s="68" t="str">
        <f t="shared" si="6"/>
        <v/>
      </c>
      <c r="N69" s="12"/>
      <c r="O69" s="12"/>
    </row>
    <row r="70" spans="1:15" ht="20.45" hidden="1" customHeight="1">
      <c r="A70" s="61" t="s">
        <v>134</v>
      </c>
      <c r="B70" s="62" t="s">
        <v>135</v>
      </c>
      <c r="C70" s="63" t="s">
        <v>29</v>
      </c>
      <c r="D70" s="64">
        <v>1.9</v>
      </c>
      <c r="E70" s="1">
        <v>1.5</v>
      </c>
      <c r="F70" s="1">
        <v>1.1000000000000001</v>
      </c>
      <c r="G70" s="65">
        <v>0.95</v>
      </c>
      <c r="H70" s="70" t="s">
        <v>111</v>
      </c>
      <c r="I70" s="48"/>
      <c r="J70" s="57"/>
      <c r="K70" s="58" t="str">
        <f t="shared" si="4"/>
        <v/>
      </c>
      <c r="L70" s="59">
        <f t="shared" si="1"/>
        <v>0</v>
      </c>
      <c r="M70" s="76" t="str">
        <f t="shared" si="6"/>
        <v/>
      </c>
      <c r="N70" s="17"/>
      <c r="O70" s="17"/>
    </row>
    <row r="71" spans="1:15" ht="20.45" hidden="1" customHeight="1">
      <c r="A71" s="61" t="s">
        <v>136</v>
      </c>
      <c r="B71" s="62" t="s">
        <v>137</v>
      </c>
      <c r="C71" s="63" t="s">
        <v>29</v>
      </c>
      <c r="D71" s="64">
        <v>1.7</v>
      </c>
      <c r="E71" s="1">
        <v>1.3</v>
      </c>
      <c r="F71" s="1">
        <v>1</v>
      </c>
      <c r="G71" s="69">
        <v>0.85</v>
      </c>
      <c r="H71" s="70" t="s">
        <v>111</v>
      </c>
      <c r="I71" s="48"/>
      <c r="J71" s="57"/>
      <c r="K71" s="58" t="str">
        <f t="shared" si="4"/>
        <v/>
      </c>
      <c r="L71" s="59">
        <f t="shared" si="1"/>
        <v>0</v>
      </c>
      <c r="M71" s="68" t="str">
        <f t="shared" si="6"/>
        <v/>
      </c>
      <c r="N71" s="17"/>
      <c r="O71" s="17"/>
    </row>
    <row r="72" spans="1:15" ht="20.45" hidden="1" customHeight="1">
      <c r="A72" s="61" t="s">
        <v>138</v>
      </c>
      <c r="B72" s="62" t="s">
        <v>139</v>
      </c>
      <c r="C72" s="63" t="s">
        <v>29</v>
      </c>
      <c r="D72" s="64">
        <v>1.5</v>
      </c>
      <c r="E72" s="1">
        <v>1.2</v>
      </c>
      <c r="F72" s="1">
        <v>0.9</v>
      </c>
      <c r="G72" s="69">
        <v>0.75</v>
      </c>
      <c r="H72" s="70">
        <v>40250</v>
      </c>
      <c r="I72" s="48"/>
      <c r="J72" s="57"/>
      <c r="K72" s="58" t="str">
        <f t="shared" si="4"/>
        <v/>
      </c>
      <c r="L72" s="59">
        <f t="shared" si="1"/>
        <v>0</v>
      </c>
      <c r="M72" s="68" t="str">
        <f t="shared" si="6"/>
        <v/>
      </c>
      <c r="N72" s="17"/>
      <c r="O72" s="17"/>
    </row>
    <row r="73" spans="1:15" ht="20.45" hidden="1" customHeight="1">
      <c r="A73" s="61" t="s">
        <v>140</v>
      </c>
      <c r="B73" s="62" t="s">
        <v>141</v>
      </c>
      <c r="C73" s="63" t="s">
        <v>29</v>
      </c>
      <c r="D73" s="64">
        <v>1.5</v>
      </c>
      <c r="E73" s="1">
        <v>1.2</v>
      </c>
      <c r="F73" s="1">
        <v>0.9</v>
      </c>
      <c r="G73" s="69">
        <v>0.75</v>
      </c>
      <c r="H73" s="70">
        <v>2050</v>
      </c>
      <c r="I73" s="48"/>
      <c r="J73" s="57"/>
      <c r="K73" s="58" t="str">
        <f t="shared" si="4"/>
        <v/>
      </c>
      <c r="L73" s="59">
        <f t="shared" si="1"/>
        <v>0</v>
      </c>
      <c r="M73" s="68" t="str">
        <f t="shared" si="6"/>
        <v/>
      </c>
      <c r="N73" s="17"/>
      <c r="O73" s="17"/>
    </row>
    <row r="74" spans="1:15" ht="20.45" hidden="1" customHeight="1">
      <c r="A74" s="61" t="s">
        <v>142</v>
      </c>
      <c r="B74" s="62" t="s">
        <v>143</v>
      </c>
      <c r="C74" s="63" t="s">
        <v>26</v>
      </c>
      <c r="D74" s="64">
        <v>1.9</v>
      </c>
      <c r="E74" s="1">
        <v>1.5</v>
      </c>
      <c r="F74" s="1">
        <v>1.1000000000000001</v>
      </c>
      <c r="G74" s="65">
        <v>0.95</v>
      </c>
      <c r="H74" s="70" t="s">
        <v>111</v>
      </c>
      <c r="I74" s="48"/>
      <c r="J74" s="57"/>
      <c r="K74" s="58"/>
      <c r="L74" s="59">
        <f t="shared" si="1"/>
        <v>0</v>
      </c>
      <c r="M74" s="68"/>
      <c r="N74" s="17"/>
      <c r="O74" s="17"/>
    </row>
    <row r="75" spans="1:15" ht="20.45" hidden="1" customHeight="1">
      <c r="A75" s="61" t="s">
        <v>142</v>
      </c>
      <c r="B75" s="62" t="s">
        <v>144</v>
      </c>
      <c r="C75" s="63" t="s">
        <v>26</v>
      </c>
      <c r="D75" s="64">
        <v>1.9</v>
      </c>
      <c r="E75" s="1">
        <v>1.5</v>
      </c>
      <c r="F75" s="1">
        <v>1.1000000000000001</v>
      </c>
      <c r="G75" s="65">
        <v>0.95</v>
      </c>
      <c r="H75" s="70" t="s">
        <v>111</v>
      </c>
      <c r="I75" s="48"/>
      <c r="J75" s="57"/>
      <c r="K75" s="58" t="str">
        <f t="shared" si="4"/>
        <v/>
      </c>
      <c r="L75" s="59">
        <f t="shared" si="1"/>
        <v>0</v>
      </c>
      <c r="M75" s="68" t="str">
        <f t="shared" ref="M75:M79" si="8">IF((MOD(J75,50)=0),"","Please order in increments of 50")</f>
        <v/>
      </c>
      <c r="N75" s="17"/>
      <c r="O75" s="17"/>
    </row>
    <row r="76" spans="1:15" ht="20.45" hidden="1" customHeight="1">
      <c r="A76" s="61" t="s">
        <v>142</v>
      </c>
      <c r="B76" s="62" t="s">
        <v>459</v>
      </c>
      <c r="C76" s="63" t="s">
        <v>26</v>
      </c>
      <c r="D76" s="64">
        <v>1.9</v>
      </c>
      <c r="E76" s="1">
        <v>1.5</v>
      </c>
      <c r="F76" s="1">
        <v>1.1000000000000001</v>
      </c>
      <c r="G76" s="65">
        <v>0.95</v>
      </c>
      <c r="H76" s="70">
        <v>825</v>
      </c>
      <c r="I76" s="48"/>
      <c r="J76" s="57"/>
      <c r="K76" s="58" t="str">
        <f>IF((J76&gt;H76),J76-H76,"")</f>
        <v/>
      </c>
      <c r="L76" s="59">
        <f>IF(MOD(J76,50)&lt;&gt;0,"Error",IF(J76&lt;=99,(D76*J76),IF(J76&lt;=499,(E76*J76),IF(J76&lt;=999,(F76*J76),IF(J76&gt;=1000,(G76*J76))))))</f>
        <v>0</v>
      </c>
      <c r="M76" s="68" t="str">
        <f>IF((MOD(J76,50)=0),"","Please order in increments of 50")</f>
        <v/>
      </c>
      <c r="N76" s="17"/>
      <c r="O76" s="17"/>
    </row>
    <row r="77" spans="1:15" ht="20.45" hidden="1" customHeight="1">
      <c r="A77" s="61" t="s">
        <v>145</v>
      </c>
      <c r="B77" s="62" t="s">
        <v>146</v>
      </c>
      <c r="C77" s="63" t="s">
        <v>26</v>
      </c>
      <c r="D77" s="64">
        <v>1.9</v>
      </c>
      <c r="E77" s="1">
        <v>1.5</v>
      </c>
      <c r="F77" s="1">
        <v>1.1000000000000001</v>
      </c>
      <c r="G77" s="65">
        <v>0.95</v>
      </c>
      <c r="H77" s="70">
        <v>40050</v>
      </c>
      <c r="I77" s="48"/>
      <c r="J77" s="57"/>
      <c r="K77" s="58" t="str">
        <f t="shared" si="4"/>
        <v/>
      </c>
      <c r="L77" s="59">
        <f t="shared" ref="L77:L79" si="9">IF(MOD(J77,50)&lt;&gt;0,"Error",IF(J77&lt;=99,(D77*J77),IF(J77&lt;=499,(E77*J77),IF(J77&lt;=999,(F77*J77),IF(J77&gt;=1000,(G77*J77))))))</f>
        <v>0</v>
      </c>
      <c r="M77" s="68" t="str">
        <f t="shared" si="8"/>
        <v/>
      </c>
      <c r="N77" s="17"/>
      <c r="O77" s="17"/>
    </row>
    <row r="78" spans="1:15" ht="20.45" hidden="1" customHeight="1">
      <c r="A78" s="61" t="s">
        <v>147</v>
      </c>
      <c r="B78" s="62" t="s">
        <v>148</v>
      </c>
      <c r="C78" s="63" t="s">
        <v>29</v>
      </c>
      <c r="D78" s="72"/>
      <c r="E78" s="73"/>
      <c r="F78" s="73"/>
      <c r="G78" s="74"/>
      <c r="H78" s="70" t="s">
        <v>449</v>
      </c>
      <c r="I78" s="48"/>
      <c r="J78" s="57"/>
      <c r="K78" s="58" t="str">
        <f t="shared" si="4"/>
        <v/>
      </c>
      <c r="L78" s="59">
        <f t="shared" si="9"/>
        <v>0</v>
      </c>
      <c r="M78" s="68" t="str">
        <f t="shared" si="8"/>
        <v/>
      </c>
      <c r="N78" s="17"/>
      <c r="O78" s="17"/>
    </row>
    <row r="79" spans="1:15" ht="20.45" hidden="1" customHeight="1" thickBot="1">
      <c r="A79" s="85" t="s">
        <v>149</v>
      </c>
      <c r="B79" s="86" t="s">
        <v>150</v>
      </c>
      <c r="C79" s="87" t="s">
        <v>102</v>
      </c>
      <c r="D79" s="88">
        <v>1.9</v>
      </c>
      <c r="E79" s="89">
        <v>1.5</v>
      </c>
      <c r="F79" s="89">
        <v>1.1000000000000001</v>
      </c>
      <c r="G79" s="90">
        <v>0.95</v>
      </c>
      <c r="H79" s="91" t="s">
        <v>70</v>
      </c>
      <c r="I79" s="48"/>
      <c r="J79" s="57"/>
      <c r="K79" s="58" t="str">
        <f t="shared" si="4"/>
        <v/>
      </c>
      <c r="L79" s="59">
        <f t="shared" si="9"/>
        <v>0</v>
      </c>
      <c r="M79" s="92" t="str">
        <f t="shared" si="8"/>
        <v/>
      </c>
      <c r="N79" s="17"/>
      <c r="O79" s="17"/>
    </row>
    <row r="80" spans="1:15" ht="20.45" hidden="1" customHeight="1" thickBot="1">
      <c r="A80" s="12"/>
      <c r="B80" s="12"/>
      <c r="C80" s="13"/>
      <c r="D80" s="14"/>
      <c r="E80" s="14"/>
      <c r="F80" s="12"/>
      <c r="G80" s="12"/>
      <c r="H80" s="93"/>
      <c r="I80" s="48"/>
      <c r="J80" s="478" t="s">
        <v>151</v>
      </c>
      <c r="K80" s="536"/>
      <c r="L80" s="94">
        <f>SUM(L16:L79)</f>
        <v>0</v>
      </c>
      <c r="M80" s="17"/>
      <c r="N80" s="17"/>
      <c r="O80" s="17"/>
    </row>
    <row r="81" spans="1:15" ht="20.45" customHeight="1" thickBot="1">
      <c r="A81" s="12"/>
      <c r="B81" s="12"/>
      <c r="C81" s="13"/>
      <c r="D81" s="14"/>
      <c r="E81" s="14"/>
      <c r="F81" s="12"/>
      <c r="G81" s="12"/>
      <c r="H81" s="93"/>
      <c r="I81" s="48"/>
      <c r="J81" s="478" t="s">
        <v>152</v>
      </c>
      <c r="K81" s="516"/>
      <c r="L81" s="95">
        <f>SUM(J16:J79)</f>
        <v>0</v>
      </c>
      <c r="M81" s="17"/>
      <c r="N81" s="17"/>
      <c r="O81" s="17"/>
    </row>
    <row r="82" spans="1:15" ht="20.100000000000001" customHeight="1" thickBot="1">
      <c r="A82" s="517" t="s">
        <v>153</v>
      </c>
      <c r="B82" s="503"/>
      <c r="C82" s="13"/>
      <c r="D82" s="14"/>
      <c r="E82" s="14"/>
      <c r="F82" s="12"/>
      <c r="G82" s="12"/>
      <c r="H82" s="93"/>
      <c r="I82" s="48"/>
      <c r="J82" s="17"/>
      <c r="K82" s="17"/>
      <c r="L82" s="17"/>
      <c r="M82" s="17"/>
      <c r="N82" s="17"/>
      <c r="O82" s="17"/>
    </row>
    <row r="83" spans="1:15" ht="24" customHeight="1" thickBot="1">
      <c r="A83" s="96" t="s">
        <v>154</v>
      </c>
      <c r="B83" s="96" t="s">
        <v>155</v>
      </c>
      <c r="C83" s="13"/>
      <c r="D83" s="14"/>
      <c r="E83" s="14"/>
      <c r="F83" s="12"/>
      <c r="G83" s="12"/>
      <c r="H83" s="93"/>
      <c r="I83" s="48"/>
      <c r="J83" s="97"/>
      <c r="K83" s="98"/>
      <c r="L83" s="99"/>
      <c r="M83" s="17"/>
      <c r="N83" s="17"/>
      <c r="O83" s="17"/>
    </row>
    <row r="84" spans="1:15" ht="24" customHeight="1" thickBot="1">
      <c r="A84" s="96" t="s">
        <v>156</v>
      </c>
      <c r="B84" s="96" t="s">
        <v>157</v>
      </c>
      <c r="C84" s="13"/>
      <c r="D84" s="14"/>
      <c r="E84" s="14"/>
      <c r="F84" s="12"/>
      <c r="G84" s="12"/>
      <c r="H84" s="93"/>
      <c r="I84" s="48"/>
      <c r="J84" s="100"/>
      <c r="K84" s="17"/>
      <c r="L84" s="23"/>
      <c r="M84" s="17"/>
      <c r="N84" s="17"/>
      <c r="O84" s="17"/>
    </row>
    <row r="85" spans="1:15" ht="24" customHeight="1" thickBot="1">
      <c r="A85" s="96" t="s">
        <v>158</v>
      </c>
      <c r="B85" s="96" t="s">
        <v>159</v>
      </c>
      <c r="C85" s="13"/>
      <c r="D85" s="14"/>
      <c r="E85" s="14"/>
      <c r="F85" s="12"/>
      <c r="G85" s="12"/>
      <c r="H85" s="93"/>
      <c r="I85" s="48"/>
      <c r="J85" s="100"/>
      <c r="K85" s="17"/>
      <c r="L85" s="23"/>
      <c r="M85" s="17"/>
      <c r="N85" s="36"/>
      <c r="O85" s="36"/>
    </row>
    <row r="86" spans="1:15" ht="24" customHeight="1" thickBot="1">
      <c r="A86" s="96" t="s">
        <v>160</v>
      </c>
      <c r="B86" s="96" t="s">
        <v>161</v>
      </c>
      <c r="C86" s="13"/>
      <c r="D86" s="14"/>
      <c r="E86" s="14"/>
      <c r="F86" s="12"/>
      <c r="G86" s="12"/>
      <c r="H86" s="93"/>
      <c r="I86" s="48"/>
      <c r="J86" s="100"/>
      <c r="K86" s="17"/>
      <c r="L86" s="23"/>
      <c r="M86" s="17"/>
      <c r="N86" s="36"/>
      <c r="O86" s="36"/>
    </row>
    <row r="87" spans="1:15" ht="34.5" customHeight="1" thickBot="1">
      <c r="A87" s="525" t="s">
        <v>9</v>
      </c>
      <c r="B87" s="481"/>
      <c r="C87" s="482"/>
      <c r="D87" s="31"/>
      <c r="E87" s="31"/>
      <c r="F87" s="31"/>
      <c r="G87" s="31"/>
      <c r="H87" s="101"/>
      <c r="I87" s="102"/>
      <c r="J87" s="35"/>
      <c r="K87" s="35"/>
      <c r="L87" s="35"/>
      <c r="M87" s="35"/>
      <c r="N87" s="17"/>
      <c r="O87" s="17"/>
    </row>
    <row r="88" spans="1:15" ht="31.5" customHeight="1" thickBot="1">
      <c r="A88" s="532" t="s">
        <v>162</v>
      </c>
      <c r="B88" s="499"/>
      <c r="C88" s="500"/>
      <c r="D88" s="30"/>
      <c r="E88" s="31"/>
      <c r="F88" s="31"/>
      <c r="G88" s="31"/>
      <c r="H88" s="101"/>
      <c r="I88" s="102"/>
      <c r="J88" s="35"/>
      <c r="K88" s="35"/>
      <c r="L88" s="35"/>
      <c r="M88" s="35"/>
      <c r="N88" s="17"/>
      <c r="O88" s="17"/>
    </row>
    <row r="89" spans="1:15" ht="57.75" customHeight="1" thickBot="1">
      <c r="A89" s="521" t="s">
        <v>464</v>
      </c>
      <c r="B89" s="533"/>
      <c r="C89" s="534"/>
      <c r="D89" s="535" t="s">
        <v>453</v>
      </c>
      <c r="E89" s="505"/>
      <c r="F89" s="505"/>
      <c r="G89" s="523"/>
      <c r="H89" s="103"/>
      <c r="I89" s="104"/>
      <c r="J89" s="105"/>
      <c r="K89" s="105"/>
      <c r="L89" s="17"/>
      <c r="M89" s="17"/>
      <c r="N89" s="17"/>
      <c r="O89" s="17"/>
    </row>
    <row r="90" spans="1:15" ht="35.25" customHeight="1" thickBot="1">
      <c r="A90" s="106" t="s">
        <v>12</v>
      </c>
      <c r="B90" s="107" t="s">
        <v>13</v>
      </c>
      <c r="C90" s="107" t="s">
        <v>163</v>
      </c>
      <c r="D90" s="108" t="s">
        <v>16</v>
      </c>
      <c r="E90" s="109" t="s">
        <v>17</v>
      </c>
      <c r="F90" s="110" t="s">
        <v>164</v>
      </c>
      <c r="G90" s="111"/>
      <c r="H90" s="112" t="s">
        <v>485</v>
      </c>
      <c r="I90" s="113"/>
      <c r="J90" s="114" t="s">
        <v>20</v>
      </c>
      <c r="K90" s="49" t="s">
        <v>21</v>
      </c>
      <c r="L90" s="115" t="s">
        <v>22</v>
      </c>
      <c r="M90" s="49" t="s">
        <v>23</v>
      </c>
      <c r="N90" s="17"/>
      <c r="O90" s="17"/>
    </row>
    <row r="91" spans="1:15" ht="21.95" customHeight="1">
      <c r="A91" s="116" t="s">
        <v>165</v>
      </c>
      <c r="B91" s="62" t="s">
        <v>166</v>
      </c>
      <c r="C91" s="117" t="s">
        <v>167</v>
      </c>
      <c r="D91" s="118">
        <v>0.91</v>
      </c>
      <c r="E91" s="119">
        <v>0.77</v>
      </c>
      <c r="F91" s="120">
        <v>0.65</v>
      </c>
      <c r="G91" s="121"/>
      <c r="H91" s="122">
        <v>700</v>
      </c>
      <c r="I91" s="123"/>
      <c r="J91" s="124"/>
      <c r="K91" s="125" t="str">
        <f t="shared" ref="K91:K94" si="10">IF((J91&gt;H91),J91-H91,"")</f>
        <v/>
      </c>
      <c r="L91" s="126">
        <f t="shared" ref="L91:L123" si="11">IF(AND(J91&lt;=99,J91&gt;0),"Min. 100",IF(J91&lt;=499,(D91*J91),IF(J91&lt;=999,(E91*J91),IF(J91&gt;=1000,(F91*J91)))))</f>
        <v>0</v>
      </c>
      <c r="M91" s="60" t="str">
        <f>IF((MOD(J91,50)=0),"","Please order in units of 50")</f>
        <v/>
      </c>
      <c r="N91" s="17"/>
      <c r="O91" s="17"/>
    </row>
    <row r="92" spans="1:15" ht="21.95" hidden="1" customHeight="1">
      <c r="A92" s="127" t="s">
        <v>168</v>
      </c>
      <c r="B92" s="62" t="s">
        <v>169</v>
      </c>
      <c r="C92" s="117" t="s">
        <v>167</v>
      </c>
      <c r="D92" s="128">
        <v>0.91</v>
      </c>
      <c r="E92" s="129">
        <v>0.77</v>
      </c>
      <c r="F92" s="130">
        <v>0.65</v>
      </c>
      <c r="G92" s="131"/>
      <c r="H92" s="122">
        <v>0</v>
      </c>
      <c r="I92" s="123"/>
      <c r="J92" s="132"/>
      <c r="K92" s="133" t="str">
        <f t="shared" si="10"/>
        <v/>
      </c>
      <c r="L92" s="134">
        <f t="shared" si="11"/>
        <v>0</v>
      </c>
      <c r="M92" s="68" t="str">
        <f t="shared" ref="M92:M94" si="12">IF((MOD(J92,50)=0),"","Please order in increments of 50")</f>
        <v/>
      </c>
      <c r="N92" s="17"/>
      <c r="O92" s="17"/>
    </row>
    <row r="93" spans="1:15" ht="21.95" customHeight="1">
      <c r="A93" s="127" t="s">
        <v>170</v>
      </c>
      <c r="B93" s="62" t="s">
        <v>171</v>
      </c>
      <c r="C93" s="117" t="s">
        <v>167</v>
      </c>
      <c r="D93" s="128">
        <v>0.77</v>
      </c>
      <c r="E93" s="129">
        <v>0.65</v>
      </c>
      <c r="F93" s="130">
        <v>0.55000000000000004</v>
      </c>
      <c r="G93" s="131"/>
      <c r="H93" s="122">
        <v>3900</v>
      </c>
      <c r="I93" s="123"/>
      <c r="J93" s="135"/>
      <c r="K93" s="133" t="str">
        <f t="shared" si="10"/>
        <v/>
      </c>
      <c r="L93" s="134">
        <f t="shared" si="11"/>
        <v>0</v>
      </c>
      <c r="M93" s="68" t="str">
        <f t="shared" si="12"/>
        <v/>
      </c>
      <c r="N93" s="17"/>
      <c r="O93" s="17"/>
    </row>
    <row r="94" spans="1:15" ht="21.95" hidden="1" customHeight="1">
      <c r="A94" s="136" t="s">
        <v>172</v>
      </c>
      <c r="B94" s="62" t="s">
        <v>173</v>
      </c>
      <c r="C94" s="117" t="s">
        <v>167</v>
      </c>
      <c r="D94" s="128">
        <v>0.77</v>
      </c>
      <c r="E94" s="129">
        <v>0.65</v>
      </c>
      <c r="F94" s="130">
        <v>0.55000000000000004</v>
      </c>
      <c r="G94" s="131"/>
      <c r="H94" s="122">
        <v>4200</v>
      </c>
      <c r="I94" s="123"/>
      <c r="J94" s="132"/>
      <c r="K94" s="133" t="str">
        <f t="shared" si="10"/>
        <v/>
      </c>
      <c r="L94" s="134">
        <f t="shared" si="11"/>
        <v>0</v>
      </c>
      <c r="M94" s="68" t="str">
        <f t="shared" si="12"/>
        <v/>
      </c>
      <c r="N94" s="17"/>
      <c r="O94" s="17"/>
    </row>
    <row r="95" spans="1:15" ht="21.95" hidden="1" customHeight="1">
      <c r="A95" s="127" t="s">
        <v>174</v>
      </c>
      <c r="B95" s="62" t="s">
        <v>175</v>
      </c>
      <c r="C95" s="117" t="s">
        <v>167</v>
      </c>
      <c r="D95" s="137">
        <v>0.77</v>
      </c>
      <c r="E95" s="138">
        <v>0.65</v>
      </c>
      <c r="F95" s="139">
        <v>0.55000000000000004</v>
      </c>
      <c r="G95" s="140"/>
      <c r="H95" s="122">
        <v>2800</v>
      </c>
      <c r="I95" s="123"/>
      <c r="J95" s="132"/>
      <c r="K95" s="133"/>
      <c r="L95" s="134">
        <f t="shared" si="11"/>
        <v>0</v>
      </c>
      <c r="M95" s="68"/>
      <c r="N95" s="17"/>
      <c r="O95" s="17"/>
    </row>
    <row r="96" spans="1:15" ht="21.95" hidden="1" customHeight="1">
      <c r="A96" s="127" t="s">
        <v>176</v>
      </c>
      <c r="B96" s="62" t="s">
        <v>177</v>
      </c>
      <c r="C96" s="117" t="s">
        <v>167</v>
      </c>
      <c r="D96" s="128">
        <v>0.7</v>
      </c>
      <c r="E96" s="129">
        <v>0.59</v>
      </c>
      <c r="F96" s="130">
        <v>0.5</v>
      </c>
      <c r="G96" s="141"/>
      <c r="H96" s="122" t="s">
        <v>70</v>
      </c>
      <c r="I96" s="123"/>
      <c r="J96" s="135"/>
      <c r="K96" s="133" t="str">
        <f t="shared" ref="K96:K97" si="13">IF((J96&gt;H96),J96-H96,"")</f>
        <v/>
      </c>
      <c r="L96" s="134">
        <f t="shared" si="11"/>
        <v>0</v>
      </c>
      <c r="M96" s="68" t="str">
        <f t="shared" ref="M96:M97" si="14">IF((MOD(J96,50)=0),"","Please order in increments of 50")</f>
        <v/>
      </c>
      <c r="N96" s="17"/>
      <c r="O96" s="17"/>
    </row>
    <row r="97" spans="1:15" ht="21.95" hidden="1" customHeight="1">
      <c r="A97" s="127" t="s">
        <v>178</v>
      </c>
      <c r="B97" s="62" t="s">
        <v>179</v>
      </c>
      <c r="C97" s="117" t="s">
        <v>167</v>
      </c>
      <c r="D97" s="128">
        <v>0.7</v>
      </c>
      <c r="E97" s="129">
        <v>0.59</v>
      </c>
      <c r="F97" s="130">
        <v>0.5</v>
      </c>
      <c r="G97" s="141"/>
      <c r="H97" s="122" t="s">
        <v>111</v>
      </c>
      <c r="I97" s="123"/>
      <c r="J97" s="135"/>
      <c r="K97" s="133" t="str">
        <f t="shared" si="13"/>
        <v/>
      </c>
      <c r="L97" s="134">
        <f>IF(AND(J97&lt;=99,J97&gt;0),"Min. 100",IF(J97&lt;=499,(D97*J97),IF(J97&lt;=999,(E97*J97),IF(J97&gt;=1000,(F97*J97)))))</f>
        <v>0</v>
      </c>
      <c r="M97" s="68" t="str">
        <f t="shared" si="14"/>
        <v/>
      </c>
      <c r="N97" s="17"/>
      <c r="O97" s="17"/>
    </row>
    <row r="98" spans="1:15" ht="21.95" hidden="1" customHeight="1">
      <c r="A98" s="127" t="s">
        <v>180</v>
      </c>
      <c r="B98" s="62" t="s">
        <v>181</v>
      </c>
      <c r="C98" s="117" t="s">
        <v>167</v>
      </c>
      <c r="D98" s="128"/>
      <c r="E98" s="129"/>
      <c r="F98" s="130"/>
      <c r="G98" s="141"/>
      <c r="H98" s="122" t="s">
        <v>55</v>
      </c>
      <c r="I98" s="123"/>
      <c r="J98" s="135"/>
      <c r="K98" s="133"/>
      <c r="L98" s="134">
        <f>IF(AND(J98&lt;=99,J98&gt;0),"Min. 100",IF(J98&lt;=499,(D98*J98),IF(J98&lt;=999,(E98*J98),IF(J98&gt;=1000,(F98*J98)))))</f>
        <v>0</v>
      </c>
      <c r="M98" s="68"/>
      <c r="N98" s="17"/>
      <c r="O98" s="17"/>
    </row>
    <row r="99" spans="1:15" ht="21.95" customHeight="1">
      <c r="A99" s="127" t="s">
        <v>182</v>
      </c>
      <c r="B99" s="62" t="s">
        <v>183</v>
      </c>
      <c r="C99" s="117" t="s">
        <v>167</v>
      </c>
      <c r="D99" s="128">
        <v>0.7</v>
      </c>
      <c r="E99" s="129">
        <v>0.59</v>
      </c>
      <c r="F99" s="130">
        <v>0.5</v>
      </c>
      <c r="G99" s="141"/>
      <c r="H99" s="122">
        <v>1300</v>
      </c>
      <c r="I99" s="123"/>
      <c r="J99" s="135"/>
      <c r="K99" s="133"/>
      <c r="L99" s="134">
        <f t="shared" si="11"/>
        <v>0</v>
      </c>
      <c r="M99" s="68"/>
      <c r="N99" s="17"/>
      <c r="O99" s="17"/>
    </row>
    <row r="100" spans="1:15" ht="21.95" customHeight="1">
      <c r="A100" s="127" t="s">
        <v>184</v>
      </c>
      <c r="B100" s="62" t="s">
        <v>185</v>
      </c>
      <c r="C100" s="117" t="s">
        <v>167</v>
      </c>
      <c r="D100" s="128">
        <v>0.7</v>
      </c>
      <c r="E100" s="129">
        <v>0.59</v>
      </c>
      <c r="F100" s="130">
        <v>0.5</v>
      </c>
      <c r="G100" s="141"/>
      <c r="H100" s="122">
        <v>4950</v>
      </c>
      <c r="I100" s="123"/>
      <c r="J100" s="135"/>
      <c r="K100" s="133" t="str">
        <f>IF((J100&gt;H100),J100-H100,"")</f>
        <v/>
      </c>
      <c r="L100" s="134">
        <f t="shared" si="11"/>
        <v>0</v>
      </c>
      <c r="M100" s="68" t="str">
        <f>IF((MOD(J100,50)=0),"","Please order in increments of 50")</f>
        <v/>
      </c>
      <c r="N100" s="17"/>
      <c r="O100" s="17"/>
    </row>
    <row r="101" spans="1:15" ht="21.95" hidden="1" customHeight="1">
      <c r="A101" s="142" t="s">
        <v>186</v>
      </c>
      <c r="B101" s="143" t="s">
        <v>187</v>
      </c>
      <c r="C101" s="117" t="s">
        <v>167</v>
      </c>
      <c r="D101" s="144"/>
      <c r="E101" s="145"/>
      <c r="F101" s="146"/>
      <c r="G101" s="141"/>
      <c r="H101" s="122" t="s">
        <v>55</v>
      </c>
      <c r="I101" s="123"/>
      <c r="J101" s="135"/>
      <c r="K101" s="133"/>
      <c r="L101" s="134">
        <f t="shared" si="11"/>
        <v>0</v>
      </c>
      <c r="M101" s="68"/>
      <c r="N101" s="17"/>
      <c r="O101" s="17"/>
    </row>
    <row r="102" spans="1:15" ht="21.95" hidden="1" customHeight="1">
      <c r="A102" s="127" t="s">
        <v>188</v>
      </c>
      <c r="B102" s="62" t="s">
        <v>189</v>
      </c>
      <c r="C102" s="117" t="s">
        <v>167</v>
      </c>
      <c r="D102" s="128">
        <v>0.7</v>
      </c>
      <c r="E102" s="129">
        <v>0.59</v>
      </c>
      <c r="F102" s="130">
        <v>0.5</v>
      </c>
      <c r="G102" s="141"/>
      <c r="H102" s="122" t="s">
        <v>111</v>
      </c>
      <c r="I102" s="123"/>
      <c r="J102" s="135"/>
      <c r="K102" s="133"/>
      <c r="L102" s="134">
        <f t="shared" si="11"/>
        <v>0</v>
      </c>
      <c r="M102" s="68"/>
      <c r="N102" s="17"/>
      <c r="O102" s="17"/>
    </row>
    <row r="103" spans="1:15" ht="21.95" hidden="1" customHeight="1">
      <c r="A103" s="142" t="s">
        <v>190</v>
      </c>
      <c r="B103" s="143" t="s">
        <v>191</v>
      </c>
      <c r="C103" s="117" t="s">
        <v>167</v>
      </c>
      <c r="D103" s="144"/>
      <c r="E103" s="145"/>
      <c r="F103" s="146"/>
      <c r="G103" s="141"/>
      <c r="H103" s="122" t="s">
        <v>55</v>
      </c>
      <c r="I103" s="123"/>
      <c r="J103" s="135"/>
      <c r="K103" s="133"/>
      <c r="L103" s="134">
        <f t="shared" si="11"/>
        <v>0</v>
      </c>
      <c r="M103" s="68"/>
      <c r="N103" s="17"/>
      <c r="O103" s="17"/>
    </row>
    <row r="104" spans="1:15" ht="21.95" customHeight="1">
      <c r="A104" s="127" t="s">
        <v>192</v>
      </c>
      <c r="B104" s="62" t="s">
        <v>193</v>
      </c>
      <c r="C104" s="117" t="s">
        <v>167</v>
      </c>
      <c r="D104" s="128">
        <v>0.7</v>
      </c>
      <c r="E104" s="129">
        <v>0.59</v>
      </c>
      <c r="F104" s="130">
        <v>0.5</v>
      </c>
      <c r="G104" s="140"/>
      <c r="H104" s="122">
        <v>2700</v>
      </c>
      <c r="I104" s="123"/>
      <c r="J104" s="135"/>
      <c r="K104" s="133" t="str">
        <f t="shared" ref="K104:K117" si="15">IF((J104&gt;H104),J104-H104,"")</f>
        <v/>
      </c>
      <c r="L104" s="134">
        <f t="shared" si="11"/>
        <v>0</v>
      </c>
      <c r="M104" s="68" t="str">
        <f t="shared" ref="M104:M117" si="16">IF((MOD(J104,50)=0),"","Please order in increments of 50")</f>
        <v/>
      </c>
      <c r="N104" s="17"/>
      <c r="O104" s="17"/>
    </row>
    <row r="105" spans="1:15" ht="21.95" customHeight="1">
      <c r="A105" s="147" t="s">
        <v>194</v>
      </c>
      <c r="B105" s="62" t="s">
        <v>195</v>
      </c>
      <c r="C105" s="117" t="s">
        <v>167</v>
      </c>
      <c r="D105" s="128">
        <v>0.77</v>
      </c>
      <c r="E105" s="129">
        <v>0.65</v>
      </c>
      <c r="F105" s="130">
        <v>0.55000000000000004</v>
      </c>
      <c r="G105" s="140"/>
      <c r="H105" s="122">
        <v>3950</v>
      </c>
      <c r="I105" s="123"/>
      <c r="J105" s="135"/>
      <c r="K105" s="133" t="str">
        <f t="shared" si="15"/>
        <v/>
      </c>
      <c r="L105" s="134">
        <f t="shared" si="11"/>
        <v>0</v>
      </c>
      <c r="M105" s="68" t="str">
        <f t="shared" si="16"/>
        <v/>
      </c>
      <c r="N105" s="17"/>
      <c r="O105" s="17"/>
    </row>
    <row r="106" spans="1:15" ht="21.95" customHeight="1">
      <c r="A106" s="147" t="s">
        <v>196</v>
      </c>
      <c r="B106" s="62" t="s">
        <v>197</v>
      </c>
      <c r="C106" s="117" t="s">
        <v>167</v>
      </c>
      <c r="D106" s="128">
        <v>0.77</v>
      </c>
      <c r="E106" s="129">
        <v>0.65</v>
      </c>
      <c r="F106" s="130">
        <v>0.55000000000000004</v>
      </c>
      <c r="G106" s="141"/>
      <c r="H106" s="122">
        <v>5750</v>
      </c>
      <c r="I106" s="123"/>
      <c r="J106" s="135"/>
      <c r="K106" s="133" t="str">
        <f t="shared" si="15"/>
        <v/>
      </c>
      <c r="L106" s="134">
        <f t="shared" si="11"/>
        <v>0</v>
      </c>
      <c r="M106" s="68" t="str">
        <f t="shared" si="16"/>
        <v/>
      </c>
      <c r="N106" s="17"/>
      <c r="O106" s="17"/>
    </row>
    <row r="107" spans="1:15" ht="21.95" customHeight="1">
      <c r="A107" s="147" t="s">
        <v>198</v>
      </c>
      <c r="B107" s="62" t="s">
        <v>199</v>
      </c>
      <c r="C107" s="117" t="s">
        <v>167</v>
      </c>
      <c r="D107" s="128">
        <v>0.77</v>
      </c>
      <c r="E107" s="129">
        <v>0.65</v>
      </c>
      <c r="F107" s="130">
        <v>0.55000000000000004</v>
      </c>
      <c r="G107" s="141"/>
      <c r="H107" s="122">
        <v>8700</v>
      </c>
      <c r="I107" s="123"/>
      <c r="J107" s="135"/>
      <c r="K107" s="133" t="str">
        <f t="shared" si="15"/>
        <v/>
      </c>
      <c r="L107" s="134">
        <f t="shared" si="11"/>
        <v>0</v>
      </c>
      <c r="M107" s="68" t="str">
        <f t="shared" si="16"/>
        <v/>
      </c>
      <c r="N107" s="17"/>
      <c r="O107" s="17"/>
    </row>
    <row r="108" spans="1:15" ht="21.95" customHeight="1">
      <c r="A108" s="147" t="s">
        <v>200</v>
      </c>
      <c r="B108" s="62" t="s">
        <v>201</v>
      </c>
      <c r="C108" s="117" t="s">
        <v>167</v>
      </c>
      <c r="D108" s="128">
        <v>0.77</v>
      </c>
      <c r="E108" s="129">
        <v>0.65</v>
      </c>
      <c r="F108" s="130">
        <v>0.55000000000000004</v>
      </c>
      <c r="G108" s="141"/>
      <c r="H108" s="122">
        <v>2500</v>
      </c>
      <c r="I108" s="123"/>
      <c r="J108" s="135"/>
      <c r="K108" s="133" t="str">
        <f t="shared" si="15"/>
        <v/>
      </c>
      <c r="L108" s="134">
        <f t="shared" si="11"/>
        <v>0</v>
      </c>
      <c r="M108" s="68" t="str">
        <f t="shared" si="16"/>
        <v/>
      </c>
      <c r="N108" s="17"/>
      <c r="O108" s="17"/>
    </row>
    <row r="109" spans="1:15" ht="21.95" customHeight="1">
      <c r="A109" s="147" t="s">
        <v>202</v>
      </c>
      <c r="B109" s="62" t="s">
        <v>203</v>
      </c>
      <c r="C109" s="117" t="s">
        <v>167</v>
      </c>
      <c r="D109" s="128">
        <v>0.77</v>
      </c>
      <c r="E109" s="129">
        <v>0.65</v>
      </c>
      <c r="F109" s="130">
        <v>0.55000000000000004</v>
      </c>
      <c r="G109" s="148"/>
      <c r="H109" s="122">
        <v>1450</v>
      </c>
      <c r="I109" s="123"/>
      <c r="J109" s="135"/>
      <c r="K109" s="133" t="str">
        <f t="shared" si="15"/>
        <v/>
      </c>
      <c r="L109" s="134">
        <f t="shared" si="11"/>
        <v>0</v>
      </c>
      <c r="M109" s="68" t="str">
        <f t="shared" si="16"/>
        <v/>
      </c>
      <c r="N109" s="17"/>
      <c r="O109" s="17"/>
    </row>
    <row r="110" spans="1:15" ht="21.95" customHeight="1">
      <c r="A110" s="147" t="s">
        <v>204</v>
      </c>
      <c r="B110" s="62" t="s">
        <v>205</v>
      </c>
      <c r="C110" s="117" t="s">
        <v>167</v>
      </c>
      <c r="D110" s="128">
        <v>0.77</v>
      </c>
      <c r="E110" s="129">
        <v>0.65</v>
      </c>
      <c r="F110" s="130">
        <v>0.55000000000000004</v>
      </c>
      <c r="G110" s="141"/>
      <c r="H110" s="122">
        <v>3800</v>
      </c>
      <c r="I110" s="123"/>
      <c r="J110" s="135"/>
      <c r="K110" s="133" t="str">
        <f t="shared" si="15"/>
        <v/>
      </c>
      <c r="L110" s="134">
        <f t="shared" si="11"/>
        <v>0</v>
      </c>
      <c r="M110" s="68" t="str">
        <f t="shared" si="16"/>
        <v/>
      </c>
      <c r="N110" s="17"/>
      <c r="O110" s="17"/>
    </row>
    <row r="111" spans="1:15" ht="21.95" customHeight="1">
      <c r="A111" s="147" t="s">
        <v>206</v>
      </c>
      <c r="B111" s="62" t="s">
        <v>207</v>
      </c>
      <c r="C111" s="117" t="s">
        <v>167</v>
      </c>
      <c r="D111" s="128">
        <v>0.77</v>
      </c>
      <c r="E111" s="129">
        <v>0.65</v>
      </c>
      <c r="F111" s="130">
        <v>0.55000000000000004</v>
      </c>
      <c r="G111" s="141"/>
      <c r="H111" s="122" t="s">
        <v>111</v>
      </c>
      <c r="I111" s="123"/>
      <c r="J111" s="135"/>
      <c r="K111" s="133" t="str">
        <f t="shared" si="15"/>
        <v/>
      </c>
      <c r="L111" s="134">
        <f t="shared" si="11"/>
        <v>0</v>
      </c>
      <c r="M111" s="68" t="str">
        <f t="shared" si="16"/>
        <v/>
      </c>
      <c r="N111" s="17"/>
      <c r="O111" s="17"/>
    </row>
    <row r="112" spans="1:15" ht="21.95" customHeight="1">
      <c r="A112" s="147" t="s">
        <v>208</v>
      </c>
      <c r="B112" s="62" t="s">
        <v>209</v>
      </c>
      <c r="C112" s="117" t="s">
        <v>167</v>
      </c>
      <c r="D112" s="128">
        <v>0.77</v>
      </c>
      <c r="E112" s="129">
        <v>0.65</v>
      </c>
      <c r="F112" s="130">
        <v>0.55000000000000004</v>
      </c>
      <c r="G112" s="140"/>
      <c r="H112" s="122">
        <v>1600</v>
      </c>
      <c r="I112" s="123"/>
      <c r="J112" s="135"/>
      <c r="K112" s="133" t="str">
        <f t="shared" si="15"/>
        <v/>
      </c>
      <c r="L112" s="134">
        <f t="shared" si="11"/>
        <v>0</v>
      </c>
      <c r="M112" s="68" t="str">
        <f t="shared" si="16"/>
        <v/>
      </c>
      <c r="N112" s="17"/>
      <c r="O112" s="17"/>
    </row>
    <row r="113" spans="1:15" ht="21.95" hidden="1" customHeight="1">
      <c r="A113" s="147" t="s">
        <v>210</v>
      </c>
      <c r="B113" s="62" t="s">
        <v>211</v>
      </c>
      <c r="C113" s="117" t="s">
        <v>167</v>
      </c>
      <c r="D113" s="128">
        <v>0.77</v>
      </c>
      <c r="E113" s="129">
        <v>0.65</v>
      </c>
      <c r="F113" s="130">
        <v>0.55000000000000004</v>
      </c>
      <c r="G113" s="140"/>
      <c r="H113" s="122">
        <v>250</v>
      </c>
      <c r="I113" s="123"/>
      <c r="J113" s="135"/>
      <c r="K113" s="133" t="str">
        <f t="shared" si="15"/>
        <v/>
      </c>
      <c r="L113" s="134">
        <f t="shared" si="11"/>
        <v>0</v>
      </c>
      <c r="M113" s="68"/>
      <c r="N113" s="17"/>
      <c r="O113" s="17"/>
    </row>
    <row r="114" spans="1:15" ht="21.95" hidden="1" customHeight="1">
      <c r="A114" s="147" t="s">
        <v>212</v>
      </c>
      <c r="B114" s="62" t="s">
        <v>213</v>
      </c>
      <c r="C114" s="117" t="s">
        <v>167</v>
      </c>
      <c r="D114" s="149"/>
      <c r="E114" s="150"/>
      <c r="F114" s="151"/>
      <c r="G114" s="148"/>
      <c r="H114" s="122" t="s">
        <v>111</v>
      </c>
      <c r="I114" s="123"/>
      <c r="J114" s="135"/>
      <c r="K114" s="133" t="str">
        <f t="shared" si="15"/>
        <v/>
      </c>
      <c r="L114" s="134">
        <f t="shared" si="11"/>
        <v>0</v>
      </c>
      <c r="M114" s="68" t="str">
        <f t="shared" si="16"/>
        <v/>
      </c>
      <c r="N114" s="17"/>
      <c r="O114" s="17"/>
    </row>
    <row r="115" spans="1:15" ht="21.95" hidden="1" customHeight="1">
      <c r="A115" s="147" t="s">
        <v>214</v>
      </c>
      <c r="B115" s="62" t="s">
        <v>215</v>
      </c>
      <c r="C115" s="117" t="s">
        <v>167</v>
      </c>
      <c r="D115" s="152"/>
      <c r="E115" s="153"/>
      <c r="F115" s="154"/>
      <c r="G115" s="141"/>
      <c r="H115" s="122" t="s">
        <v>111</v>
      </c>
      <c r="I115" s="123"/>
      <c r="J115" s="135"/>
      <c r="K115" s="133" t="str">
        <f t="shared" si="15"/>
        <v/>
      </c>
      <c r="L115" s="134">
        <f t="shared" si="11"/>
        <v>0</v>
      </c>
      <c r="M115" s="68" t="str">
        <f t="shared" si="16"/>
        <v/>
      </c>
      <c r="N115" s="17"/>
      <c r="O115" s="17"/>
    </row>
    <row r="116" spans="1:15" ht="21.95" hidden="1" customHeight="1">
      <c r="A116" s="155" t="s">
        <v>216</v>
      </c>
      <c r="B116" s="156" t="s">
        <v>217</v>
      </c>
      <c r="C116" s="117" t="s">
        <v>167</v>
      </c>
      <c r="D116" s="128">
        <v>0.77</v>
      </c>
      <c r="E116" s="129">
        <v>0.65</v>
      </c>
      <c r="F116" s="130">
        <v>0.55000000000000004</v>
      </c>
      <c r="G116" s="141"/>
      <c r="H116" s="122" t="s">
        <v>111</v>
      </c>
      <c r="I116" s="123"/>
      <c r="J116" s="135"/>
      <c r="K116" s="133" t="str">
        <f t="shared" si="15"/>
        <v/>
      </c>
      <c r="L116" s="134">
        <f t="shared" si="11"/>
        <v>0</v>
      </c>
      <c r="M116" s="68" t="str">
        <f t="shared" si="16"/>
        <v/>
      </c>
      <c r="N116" s="17"/>
      <c r="O116" s="17"/>
    </row>
    <row r="117" spans="1:15" ht="21.95" hidden="1" customHeight="1">
      <c r="A117" s="147" t="s">
        <v>218</v>
      </c>
      <c r="B117" s="62" t="s">
        <v>219</v>
      </c>
      <c r="C117" s="117" t="s">
        <v>167</v>
      </c>
      <c r="D117" s="157">
        <v>0.84</v>
      </c>
      <c r="E117" s="153">
        <v>0.71</v>
      </c>
      <c r="F117" s="154">
        <v>0.6</v>
      </c>
      <c r="G117" s="141"/>
      <c r="H117" s="122" t="s">
        <v>111</v>
      </c>
      <c r="I117" s="123"/>
      <c r="J117" s="135"/>
      <c r="K117" s="133" t="str">
        <f t="shared" si="15"/>
        <v/>
      </c>
      <c r="L117" s="134">
        <f t="shared" si="11"/>
        <v>0</v>
      </c>
      <c r="M117" s="68" t="str">
        <f t="shared" si="16"/>
        <v/>
      </c>
      <c r="N117" s="17"/>
      <c r="O117" s="17"/>
    </row>
    <row r="118" spans="1:15" ht="21.95" hidden="1" customHeight="1">
      <c r="A118" s="147" t="s">
        <v>220</v>
      </c>
      <c r="B118" s="156" t="s">
        <v>221</v>
      </c>
      <c r="C118" s="117" t="s">
        <v>167</v>
      </c>
      <c r="D118" s="157">
        <v>0.84</v>
      </c>
      <c r="E118" s="153">
        <v>0.71</v>
      </c>
      <c r="F118" s="154">
        <v>0.6</v>
      </c>
      <c r="G118" s="141"/>
      <c r="H118" s="122" t="s">
        <v>111</v>
      </c>
      <c r="I118" s="123"/>
      <c r="J118" s="135"/>
      <c r="K118" s="133"/>
      <c r="L118" s="134">
        <f t="shared" si="11"/>
        <v>0</v>
      </c>
      <c r="M118" s="68"/>
      <c r="N118" s="17"/>
      <c r="O118" s="17"/>
    </row>
    <row r="119" spans="1:15" ht="21.95" hidden="1" customHeight="1">
      <c r="A119" s="155" t="s">
        <v>222</v>
      </c>
      <c r="B119" s="62" t="s">
        <v>223</v>
      </c>
      <c r="C119" s="117" t="s">
        <v>167</v>
      </c>
      <c r="D119" s="152">
        <v>0.7</v>
      </c>
      <c r="E119" s="153">
        <v>0.59</v>
      </c>
      <c r="F119" s="158">
        <v>0.5</v>
      </c>
      <c r="G119" s="140"/>
      <c r="H119" s="122" t="s">
        <v>111</v>
      </c>
      <c r="I119" s="123"/>
      <c r="J119" s="135"/>
      <c r="K119" s="133" t="str">
        <f t="shared" ref="K119:K123" si="17">IF((J119&gt;H119),J119-H119,"")</f>
        <v/>
      </c>
      <c r="L119" s="134">
        <f t="shared" si="11"/>
        <v>0</v>
      </c>
      <c r="M119" s="68" t="str">
        <f t="shared" ref="M119:M123" si="18">IF((MOD(J119,50)=0),"","Please order in increments of 50")</f>
        <v/>
      </c>
      <c r="N119" s="17"/>
      <c r="O119" s="17"/>
    </row>
    <row r="120" spans="1:15" ht="21.95" hidden="1" customHeight="1">
      <c r="A120" s="159" t="s">
        <v>224</v>
      </c>
      <c r="B120" s="62" t="s">
        <v>225</v>
      </c>
      <c r="C120" s="117" t="s">
        <v>167</v>
      </c>
      <c r="D120" s="152">
        <v>0.77</v>
      </c>
      <c r="E120" s="153">
        <v>0.65</v>
      </c>
      <c r="F120" s="158">
        <v>0.55000000000000004</v>
      </c>
      <c r="G120" s="140"/>
      <c r="H120" s="122" t="s">
        <v>111</v>
      </c>
      <c r="I120" s="123"/>
      <c r="J120" s="135"/>
      <c r="K120" s="133" t="str">
        <f t="shared" si="17"/>
        <v/>
      </c>
      <c r="L120" s="134">
        <f t="shared" si="11"/>
        <v>0</v>
      </c>
      <c r="M120" s="68"/>
      <c r="N120" s="17"/>
      <c r="O120" s="17"/>
    </row>
    <row r="121" spans="1:15" ht="21.95" customHeight="1">
      <c r="A121" s="147" t="s">
        <v>226</v>
      </c>
      <c r="B121" s="156" t="s">
        <v>227</v>
      </c>
      <c r="C121" s="117" t="s">
        <v>167</v>
      </c>
      <c r="D121" s="160">
        <v>0.91</v>
      </c>
      <c r="E121" s="150">
        <v>0.77</v>
      </c>
      <c r="F121" s="151">
        <v>0.65</v>
      </c>
      <c r="G121" s="140"/>
      <c r="H121" s="122">
        <v>1400</v>
      </c>
      <c r="I121" s="123"/>
      <c r="J121" s="135"/>
      <c r="K121" s="133" t="str">
        <f t="shared" si="17"/>
        <v/>
      </c>
      <c r="L121" s="134">
        <f t="shared" si="11"/>
        <v>0</v>
      </c>
      <c r="M121" s="68" t="str">
        <f t="shared" si="18"/>
        <v/>
      </c>
      <c r="N121" s="17"/>
      <c r="O121" s="17"/>
    </row>
    <row r="122" spans="1:15" ht="21.95" customHeight="1" thickBot="1">
      <c r="A122" s="161" t="s">
        <v>228</v>
      </c>
      <c r="B122" s="162" t="s">
        <v>229</v>
      </c>
      <c r="C122" s="163" t="s">
        <v>167</v>
      </c>
      <c r="D122" s="164">
        <v>0.99</v>
      </c>
      <c r="E122" s="165">
        <v>0.83</v>
      </c>
      <c r="F122" s="166">
        <v>0.7</v>
      </c>
      <c r="G122" s="167"/>
      <c r="H122" s="122">
        <v>13550</v>
      </c>
      <c r="I122" s="123"/>
      <c r="J122" s="135"/>
      <c r="K122" s="133" t="str">
        <f t="shared" si="17"/>
        <v/>
      </c>
      <c r="L122" s="134">
        <f t="shared" si="11"/>
        <v>0</v>
      </c>
      <c r="M122" s="168" t="str">
        <f t="shared" si="18"/>
        <v/>
      </c>
      <c r="N122" s="17"/>
      <c r="O122" s="17"/>
    </row>
    <row r="123" spans="1:15" ht="21.95" hidden="1" customHeight="1" thickBot="1">
      <c r="A123" s="169" t="s">
        <v>230</v>
      </c>
      <c r="B123" s="170" t="s">
        <v>231</v>
      </c>
      <c r="C123" s="171" t="s">
        <v>167</v>
      </c>
      <c r="D123" s="172"/>
      <c r="E123" s="173"/>
      <c r="F123" s="174"/>
      <c r="G123" s="175"/>
      <c r="H123" s="176" t="s">
        <v>55</v>
      </c>
      <c r="I123" s="177"/>
      <c r="J123" s="135"/>
      <c r="K123" s="133" t="str">
        <f t="shared" si="17"/>
        <v/>
      </c>
      <c r="L123" s="134">
        <f t="shared" si="11"/>
        <v>0</v>
      </c>
      <c r="M123" s="92" t="str">
        <f t="shared" si="18"/>
        <v/>
      </c>
      <c r="N123" s="17"/>
      <c r="O123" s="17"/>
    </row>
    <row r="124" spans="1:15" ht="21.95" customHeight="1" thickBot="1">
      <c r="A124" s="104"/>
      <c r="B124" s="104"/>
      <c r="C124" s="178"/>
      <c r="D124" s="178"/>
      <c r="E124" s="179"/>
      <c r="F124" s="104"/>
      <c r="G124" s="180"/>
      <c r="H124" s="179"/>
      <c r="I124" s="181"/>
      <c r="J124" s="478" t="s">
        <v>151</v>
      </c>
      <c r="K124" s="524"/>
      <c r="L124" s="182">
        <f>SUM(L91:L123)</f>
        <v>0</v>
      </c>
      <c r="M124" s="17"/>
      <c r="N124" s="17"/>
      <c r="O124" s="17"/>
    </row>
    <row r="125" spans="1:15" ht="21.95" customHeight="1" thickBot="1">
      <c r="A125" s="12"/>
      <c r="B125" s="12"/>
      <c r="C125" s="13"/>
      <c r="D125" s="14"/>
      <c r="E125" s="14"/>
      <c r="F125" s="12"/>
      <c r="G125" s="12"/>
      <c r="H125" s="93"/>
      <c r="I125" s="48"/>
      <c r="J125" s="478" t="s">
        <v>152</v>
      </c>
      <c r="K125" s="516"/>
      <c r="L125" s="95">
        <f>SUM(J91:J123)</f>
        <v>0</v>
      </c>
      <c r="M125" s="17"/>
      <c r="N125" s="17"/>
      <c r="O125" s="17"/>
    </row>
    <row r="126" spans="1:15" ht="24" customHeight="1" thickBot="1">
      <c r="A126" s="517" t="s">
        <v>153</v>
      </c>
      <c r="B126" s="503"/>
      <c r="C126" s="13"/>
      <c r="D126" s="14"/>
      <c r="E126" s="14"/>
      <c r="F126" s="12"/>
      <c r="G126" s="12"/>
      <c r="H126" s="93"/>
      <c r="I126" s="48"/>
      <c r="J126" s="97"/>
      <c r="K126" s="98"/>
      <c r="L126" s="99"/>
      <c r="M126" s="17"/>
      <c r="N126" s="17"/>
      <c r="O126" s="17"/>
    </row>
    <row r="127" spans="1:15" ht="24" customHeight="1" thickBot="1">
      <c r="A127" s="96" t="s">
        <v>154</v>
      </c>
      <c r="B127" s="96" t="s">
        <v>155</v>
      </c>
      <c r="C127" s="13"/>
      <c r="D127" s="14"/>
      <c r="E127" s="14"/>
      <c r="F127" s="12"/>
      <c r="G127" s="12"/>
      <c r="H127" s="93"/>
      <c r="I127" s="48"/>
      <c r="J127" s="97"/>
      <c r="K127" s="98"/>
      <c r="L127" s="99"/>
      <c r="M127" s="17"/>
      <c r="N127" s="17"/>
      <c r="O127" s="17"/>
    </row>
    <row r="128" spans="1:15" ht="24" customHeight="1" thickBot="1">
      <c r="A128" s="96" t="s">
        <v>156</v>
      </c>
      <c r="B128" s="96" t="s">
        <v>157</v>
      </c>
      <c r="C128" s="13"/>
      <c r="D128" s="14"/>
      <c r="E128" s="14"/>
      <c r="F128" s="12"/>
      <c r="G128" s="12"/>
      <c r="H128" s="93"/>
      <c r="I128" s="48"/>
      <c r="J128" s="97"/>
      <c r="K128" s="98"/>
      <c r="L128" s="99"/>
      <c r="M128" s="17"/>
      <c r="N128" s="17"/>
      <c r="O128" s="17"/>
    </row>
    <row r="129" spans="1:15" ht="24" customHeight="1" thickBot="1">
      <c r="A129" s="96" t="s">
        <v>158</v>
      </c>
      <c r="B129" s="96" t="s">
        <v>159</v>
      </c>
      <c r="C129" s="13"/>
      <c r="D129" s="14"/>
      <c r="E129" s="14"/>
      <c r="F129" s="12"/>
      <c r="G129" s="12"/>
      <c r="H129" s="93"/>
      <c r="I129" s="48"/>
      <c r="J129" s="97"/>
      <c r="K129" s="98"/>
      <c r="L129" s="99"/>
      <c r="M129" s="17"/>
      <c r="N129" s="36"/>
      <c r="O129" s="36"/>
    </row>
    <row r="130" spans="1:15" ht="24" customHeight="1" thickBot="1">
      <c r="A130" s="96" t="s">
        <v>160</v>
      </c>
      <c r="B130" s="96" t="s">
        <v>161</v>
      </c>
      <c r="C130" s="13"/>
      <c r="D130" s="14"/>
      <c r="E130" s="14"/>
      <c r="F130" s="12"/>
      <c r="G130" s="12"/>
      <c r="H130" s="93"/>
      <c r="I130" s="48"/>
      <c r="J130" s="97"/>
      <c r="K130" s="98"/>
      <c r="L130" s="99"/>
      <c r="M130" s="17"/>
      <c r="N130" s="36"/>
      <c r="O130" s="36"/>
    </row>
    <row r="131" spans="1:15" ht="34.5" customHeight="1" thickBot="1">
      <c r="A131" s="525" t="s">
        <v>9</v>
      </c>
      <c r="B131" s="481"/>
      <c r="C131" s="482"/>
      <c r="D131" s="31"/>
      <c r="E131" s="31"/>
      <c r="F131" s="31"/>
      <c r="G131" s="31"/>
      <c r="H131" s="101"/>
      <c r="I131" s="102"/>
      <c r="J131" s="35"/>
      <c r="K131" s="35"/>
      <c r="L131" s="35"/>
      <c r="M131" s="183" t="s">
        <v>232</v>
      </c>
      <c r="N131" s="17"/>
      <c r="O131" s="17"/>
    </row>
    <row r="132" spans="1:15" ht="31.5" customHeight="1" thickBot="1">
      <c r="A132" s="526" t="s">
        <v>233</v>
      </c>
      <c r="B132" s="499"/>
      <c r="C132" s="500"/>
      <c r="D132" s="30"/>
      <c r="E132" s="31"/>
      <c r="F132" s="31"/>
      <c r="G132" s="31"/>
      <c r="H132" s="101"/>
      <c r="I132" s="102"/>
      <c r="J132" s="35"/>
      <c r="K132" s="35"/>
      <c r="L132" s="35"/>
      <c r="M132" s="183"/>
      <c r="N132" s="17"/>
      <c r="O132" s="17"/>
    </row>
    <row r="133" spans="1:15" ht="56.25" customHeight="1" thickBot="1">
      <c r="A133" s="527" t="s">
        <v>463</v>
      </c>
      <c r="B133" s="528"/>
      <c r="C133" s="529"/>
      <c r="D133" s="504" t="s">
        <v>454</v>
      </c>
      <c r="E133" s="505"/>
      <c r="F133" s="505"/>
      <c r="G133" s="523"/>
      <c r="H133" s="93"/>
      <c r="I133" s="48"/>
      <c r="J133" s="184"/>
      <c r="K133" s="17"/>
      <c r="L133" s="23"/>
      <c r="M133" s="17"/>
      <c r="N133" s="17"/>
      <c r="O133" s="17"/>
    </row>
    <row r="134" spans="1:15" ht="34.5" customHeight="1" thickBot="1">
      <c r="A134" s="41" t="s">
        <v>234</v>
      </c>
      <c r="B134" s="42" t="s">
        <v>13</v>
      </c>
      <c r="C134" s="43" t="s">
        <v>14</v>
      </c>
      <c r="D134" s="45" t="s">
        <v>16</v>
      </c>
      <c r="E134" s="45" t="s">
        <v>17</v>
      </c>
      <c r="F134" s="46" t="s">
        <v>18</v>
      </c>
      <c r="G134" s="46"/>
      <c r="H134" s="47" t="s">
        <v>485</v>
      </c>
      <c r="I134" s="48"/>
      <c r="J134" s="49" t="s">
        <v>20</v>
      </c>
      <c r="K134" s="49" t="s">
        <v>21</v>
      </c>
      <c r="L134" s="49" t="s">
        <v>22</v>
      </c>
      <c r="M134" s="49" t="s">
        <v>23</v>
      </c>
      <c r="N134" s="17"/>
      <c r="O134" s="17"/>
    </row>
    <row r="135" spans="1:15" ht="20.45" hidden="1" customHeight="1">
      <c r="A135" s="185" t="s">
        <v>235</v>
      </c>
      <c r="B135" s="186" t="s">
        <v>236</v>
      </c>
      <c r="C135" s="187" t="s">
        <v>167</v>
      </c>
      <c r="D135" s="118">
        <v>0.99</v>
      </c>
      <c r="E135" s="119">
        <v>0.83</v>
      </c>
      <c r="F135" s="120">
        <v>0.7</v>
      </c>
      <c r="G135" s="121"/>
      <c r="H135" s="77" t="s">
        <v>111</v>
      </c>
      <c r="I135" s="104"/>
      <c r="J135" s="57"/>
      <c r="K135" s="58" t="str">
        <f t="shared" ref="K135:K136" si="19">IF((J135&gt;H135),J135-H135,"")</f>
        <v/>
      </c>
      <c r="L135" s="134">
        <f t="shared" ref="L135:L178" si="20">IF(AND(J135&lt;=99,J135&gt;0),"Min. 100",IF(J135&lt;=499,(D135*J135),IF(J135&lt;=999,(E135*J135),IF(J135&gt;=1000,(F135*J135)))))</f>
        <v>0</v>
      </c>
      <c r="M135" s="60" t="str">
        <f>IF((MOD(J135,50)=0),"","Please order in units of 50")</f>
        <v/>
      </c>
      <c r="N135" s="17"/>
      <c r="O135" s="17"/>
    </row>
    <row r="136" spans="1:15" ht="20.45" hidden="1" customHeight="1">
      <c r="A136" s="188" t="s">
        <v>237</v>
      </c>
      <c r="B136" s="62" t="s">
        <v>238</v>
      </c>
      <c r="C136" s="189" t="s">
        <v>167</v>
      </c>
      <c r="D136" s="144"/>
      <c r="E136" s="145"/>
      <c r="F136" s="146"/>
      <c r="G136" s="131"/>
      <c r="H136" s="77" t="s">
        <v>55</v>
      </c>
      <c r="I136" s="104"/>
      <c r="J136" s="57"/>
      <c r="K136" s="58" t="str">
        <f t="shared" si="19"/>
        <v/>
      </c>
      <c r="L136" s="134">
        <f t="shared" si="20"/>
        <v>0</v>
      </c>
      <c r="M136" s="68" t="str">
        <f>IF((MOD(J136,50)=0),"","Please order in increments of 50")</f>
        <v/>
      </c>
      <c r="N136" s="17"/>
      <c r="O136" s="17"/>
    </row>
    <row r="137" spans="1:15" ht="20.45" customHeight="1">
      <c r="A137" s="190" t="s">
        <v>239</v>
      </c>
      <c r="B137" s="62" t="s">
        <v>240</v>
      </c>
      <c r="C137" s="189" t="s">
        <v>167</v>
      </c>
      <c r="D137" s="128">
        <v>0.99</v>
      </c>
      <c r="E137" s="129">
        <v>0.83</v>
      </c>
      <c r="F137" s="130">
        <v>0.7</v>
      </c>
      <c r="G137" s="131"/>
      <c r="H137" s="77">
        <v>1500</v>
      </c>
      <c r="I137" s="104"/>
      <c r="J137" s="57"/>
      <c r="K137" s="58"/>
      <c r="L137" s="134">
        <f t="shared" si="20"/>
        <v>0</v>
      </c>
      <c r="M137" s="68"/>
      <c r="N137" s="17"/>
      <c r="O137" s="17"/>
    </row>
    <row r="138" spans="1:15" ht="20.45" hidden="1" customHeight="1">
      <c r="A138" s="191" t="s">
        <v>241</v>
      </c>
      <c r="B138" s="192" t="s">
        <v>242</v>
      </c>
      <c r="C138" s="189" t="s">
        <v>167</v>
      </c>
      <c r="D138" s="193">
        <v>0.79</v>
      </c>
      <c r="E138" s="194">
        <v>0.66</v>
      </c>
      <c r="F138" s="195">
        <v>0.55000000000000004</v>
      </c>
      <c r="G138" s="131"/>
      <c r="H138" s="77" t="s">
        <v>111</v>
      </c>
      <c r="I138" s="104"/>
      <c r="J138" s="57"/>
      <c r="K138" s="58" t="str">
        <f t="shared" ref="K138:K147" si="21">IF((J138&gt;H138),J138-H138,"")</f>
        <v/>
      </c>
      <c r="L138" s="134">
        <f t="shared" si="20"/>
        <v>0</v>
      </c>
      <c r="M138" s="68" t="str">
        <f t="shared" ref="M138:M159" si="22">IF((MOD(J138,50)=0),"","Please order in increments of 50")</f>
        <v/>
      </c>
      <c r="N138" s="17"/>
      <c r="O138" s="17"/>
    </row>
    <row r="139" spans="1:15" ht="20.45" hidden="1" customHeight="1">
      <c r="A139" s="196" t="s">
        <v>243</v>
      </c>
      <c r="B139" s="156" t="s">
        <v>244</v>
      </c>
      <c r="C139" s="189" t="s">
        <v>167</v>
      </c>
      <c r="D139" s="144"/>
      <c r="E139" s="145"/>
      <c r="F139" s="146"/>
      <c r="G139" s="131"/>
      <c r="H139" s="77" t="s">
        <v>55</v>
      </c>
      <c r="I139" s="104"/>
      <c r="J139" s="57"/>
      <c r="K139" s="58" t="str">
        <f t="shared" si="21"/>
        <v/>
      </c>
      <c r="L139" s="134">
        <f t="shared" si="20"/>
        <v>0</v>
      </c>
      <c r="M139" s="68" t="str">
        <f t="shared" si="22"/>
        <v/>
      </c>
      <c r="N139" s="17"/>
      <c r="O139" s="17"/>
    </row>
    <row r="140" spans="1:15" ht="20.45" customHeight="1">
      <c r="A140" s="147" t="s">
        <v>245</v>
      </c>
      <c r="B140" s="156" t="s">
        <v>246</v>
      </c>
      <c r="C140" s="189" t="s">
        <v>167</v>
      </c>
      <c r="D140" s="128">
        <v>0.99</v>
      </c>
      <c r="E140" s="129">
        <v>0.83</v>
      </c>
      <c r="F140" s="130">
        <v>0.7</v>
      </c>
      <c r="G140" s="131"/>
      <c r="H140" s="77">
        <v>500</v>
      </c>
      <c r="I140" s="104"/>
      <c r="J140" s="57"/>
      <c r="K140" s="58" t="str">
        <f t="shared" si="21"/>
        <v/>
      </c>
      <c r="L140" s="134">
        <f t="shared" si="20"/>
        <v>0</v>
      </c>
      <c r="M140" s="68" t="str">
        <f t="shared" si="22"/>
        <v/>
      </c>
      <c r="N140" s="17"/>
      <c r="O140" s="17"/>
    </row>
    <row r="141" spans="1:15" ht="20.45" hidden="1" customHeight="1">
      <c r="A141" s="147" t="s">
        <v>247</v>
      </c>
      <c r="B141" s="156" t="s">
        <v>248</v>
      </c>
      <c r="C141" s="189" t="s">
        <v>167</v>
      </c>
      <c r="D141" s="128">
        <v>0.99</v>
      </c>
      <c r="E141" s="129">
        <v>0.83</v>
      </c>
      <c r="F141" s="130">
        <v>0.7</v>
      </c>
      <c r="G141" s="131"/>
      <c r="H141" s="77" t="s">
        <v>111</v>
      </c>
      <c r="I141" s="104"/>
      <c r="J141" s="57"/>
      <c r="K141" s="58" t="str">
        <f t="shared" si="21"/>
        <v/>
      </c>
      <c r="L141" s="134">
        <f t="shared" si="20"/>
        <v>0</v>
      </c>
      <c r="M141" s="68" t="str">
        <f t="shared" si="22"/>
        <v/>
      </c>
      <c r="N141" s="17"/>
      <c r="O141" s="17"/>
    </row>
    <row r="142" spans="1:15" ht="20.45" customHeight="1">
      <c r="A142" s="161" t="s">
        <v>249</v>
      </c>
      <c r="B142" s="197" t="s">
        <v>250</v>
      </c>
      <c r="C142" s="189" t="s">
        <v>167</v>
      </c>
      <c r="D142" s="128">
        <v>0.84</v>
      </c>
      <c r="E142" s="129">
        <v>0.71</v>
      </c>
      <c r="F142" s="130">
        <v>0.6</v>
      </c>
      <c r="G142" s="131"/>
      <c r="H142" s="77">
        <v>7000</v>
      </c>
      <c r="I142" s="104"/>
      <c r="J142" s="57"/>
      <c r="K142" s="58" t="str">
        <f t="shared" si="21"/>
        <v/>
      </c>
      <c r="L142" s="134">
        <f t="shared" si="20"/>
        <v>0</v>
      </c>
      <c r="M142" s="68" t="str">
        <f t="shared" si="22"/>
        <v/>
      </c>
      <c r="N142" s="17"/>
      <c r="O142" s="17"/>
    </row>
    <row r="143" spans="1:15" ht="20.45" hidden="1" customHeight="1">
      <c r="A143" s="198" t="s">
        <v>251</v>
      </c>
      <c r="B143" s="199" t="s">
        <v>252</v>
      </c>
      <c r="C143" s="200" t="s">
        <v>167</v>
      </c>
      <c r="D143" s="144"/>
      <c r="E143" s="145"/>
      <c r="F143" s="146"/>
      <c r="G143" s="131"/>
      <c r="H143" s="77" t="s">
        <v>55</v>
      </c>
      <c r="I143" s="104"/>
      <c r="J143" s="57"/>
      <c r="K143" s="58"/>
      <c r="L143" s="134">
        <f t="shared" si="20"/>
        <v>0</v>
      </c>
      <c r="M143" s="68"/>
      <c r="N143" s="17"/>
      <c r="O143" s="17"/>
    </row>
    <row r="144" spans="1:15" ht="20.45" hidden="1" customHeight="1">
      <c r="A144" s="198" t="s">
        <v>253</v>
      </c>
      <c r="B144" s="199" t="s">
        <v>254</v>
      </c>
      <c r="C144" s="200" t="s">
        <v>167</v>
      </c>
      <c r="D144" s="144"/>
      <c r="E144" s="145"/>
      <c r="F144" s="146"/>
      <c r="G144" s="131"/>
      <c r="H144" s="77" t="s">
        <v>55</v>
      </c>
      <c r="I144" s="104"/>
      <c r="J144" s="57"/>
      <c r="K144" s="58"/>
      <c r="L144" s="134">
        <f t="shared" si="20"/>
        <v>0</v>
      </c>
      <c r="M144" s="68"/>
      <c r="N144" s="17"/>
      <c r="O144" s="17"/>
    </row>
    <row r="145" spans="1:15" ht="20.45" hidden="1" customHeight="1">
      <c r="A145" s="191" t="s">
        <v>255</v>
      </c>
      <c r="B145" s="192" t="s">
        <v>256</v>
      </c>
      <c r="C145" s="189" t="s">
        <v>167</v>
      </c>
      <c r="D145" s="128">
        <v>0.99</v>
      </c>
      <c r="E145" s="129">
        <v>0.83</v>
      </c>
      <c r="F145" s="130">
        <v>0.7</v>
      </c>
      <c r="G145" s="201"/>
      <c r="H145" s="77" t="s">
        <v>111</v>
      </c>
      <c r="I145" s="104"/>
      <c r="J145" s="57"/>
      <c r="K145" s="58" t="str">
        <f t="shared" si="21"/>
        <v/>
      </c>
      <c r="L145" s="134">
        <f t="shared" si="20"/>
        <v>0</v>
      </c>
      <c r="M145" s="68" t="str">
        <f t="shared" si="22"/>
        <v/>
      </c>
      <c r="N145" s="17"/>
      <c r="O145" s="17"/>
    </row>
    <row r="146" spans="1:15" ht="20.45" customHeight="1">
      <c r="A146" s="191" t="s">
        <v>257</v>
      </c>
      <c r="B146" s="192" t="s">
        <v>258</v>
      </c>
      <c r="C146" s="189" t="s">
        <v>167</v>
      </c>
      <c r="D146" s="128">
        <v>0.91</v>
      </c>
      <c r="E146" s="129">
        <v>0.77</v>
      </c>
      <c r="F146" s="130">
        <v>0.65</v>
      </c>
      <c r="G146" s="131"/>
      <c r="H146" s="77">
        <v>11650</v>
      </c>
      <c r="I146" s="104"/>
      <c r="J146" s="57"/>
      <c r="K146" s="58" t="str">
        <f t="shared" si="21"/>
        <v/>
      </c>
      <c r="L146" s="134">
        <f t="shared" si="20"/>
        <v>0</v>
      </c>
      <c r="M146" s="68" t="str">
        <f t="shared" si="22"/>
        <v/>
      </c>
      <c r="N146" s="17"/>
      <c r="O146" s="17"/>
    </row>
    <row r="147" spans="1:15" ht="20.45" hidden="1" customHeight="1">
      <c r="A147" s="147" t="s">
        <v>259</v>
      </c>
      <c r="B147" s="156" t="s">
        <v>260</v>
      </c>
      <c r="C147" s="189" t="s">
        <v>167</v>
      </c>
      <c r="D147" s="128">
        <v>0.84</v>
      </c>
      <c r="E147" s="129">
        <v>0.71</v>
      </c>
      <c r="F147" s="130">
        <v>0.6</v>
      </c>
      <c r="G147" s="131"/>
      <c r="H147" s="77" t="s">
        <v>70</v>
      </c>
      <c r="I147" s="104"/>
      <c r="J147" s="57"/>
      <c r="K147" s="58" t="str">
        <f t="shared" si="21"/>
        <v/>
      </c>
      <c r="L147" s="134">
        <f t="shared" si="20"/>
        <v>0</v>
      </c>
      <c r="M147" s="68" t="str">
        <f t="shared" si="22"/>
        <v/>
      </c>
      <c r="N147" s="17"/>
      <c r="O147" s="17"/>
    </row>
    <row r="148" spans="1:15" ht="20.45" customHeight="1">
      <c r="A148" s="147" t="s">
        <v>261</v>
      </c>
      <c r="B148" s="156" t="s">
        <v>262</v>
      </c>
      <c r="C148" s="189" t="s">
        <v>167</v>
      </c>
      <c r="D148" s="128">
        <v>0.91</v>
      </c>
      <c r="E148" s="129">
        <v>0.77</v>
      </c>
      <c r="F148" s="130">
        <v>0.65</v>
      </c>
      <c r="G148" s="131"/>
      <c r="H148" s="77">
        <v>1000</v>
      </c>
      <c r="I148" s="202"/>
      <c r="J148" s="57"/>
      <c r="K148" s="58"/>
      <c r="L148" s="134">
        <f t="shared" si="20"/>
        <v>0</v>
      </c>
      <c r="M148" s="68" t="str">
        <f t="shared" si="22"/>
        <v/>
      </c>
      <c r="N148" s="17"/>
      <c r="O148" s="17"/>
    </row>
    <row r="149" spans="1:15" ht="20.45" customHeight="1">
      <c r="A149" s="161" t="s">
        <v>263</v>
      </c>
      <c r="B149" s="162" t="s">
        <v>264</v>
      </c>
      <c r="C149" s="189" t="s">
        <v>167</v>
      </c>
      <c r="D149" s="128">
        <v>0.77</v>
      </c>
      <c r="E149" s="129">
        <v>0.65</v>
      </c>
      <c r="F149" s="130">
        <v>0.55000000000000004</v>
      </c>
      <c r="G149" s="203"/>
      <c r="H149" s="77">
        <v>500</v>
      </c>
      <c r="I149" s="202"/>
      <c r="J149" s="57"/>
      <c r="K149" s="58" t="str">
        <f t="shared" ref="K149:K159" si="23">IF((J149&gt;H149),J149-H149,"")</f>
        <v/>
      </c>
      <c r="L149" s="134">
        <f t="shared" si="20"/>
        <v>0</v>
      </c>
      <c r="M149" s="68" t="str">
        <f t="shared" si="22"/>
        <v/>
      </c>
      <c r="N149" s="17"/>
      <c r="O149" s="17"/>
    </row>
    <row r="150" spans="1:15" ht="20.45" hidden="1" customHeight="1">
      <c r="A150" s="188" t="s">
        <v>265</v>
      </c>
      <c r="B150" s="62" t="s">
        <v>266</v>
      </c>
      <c r="C150" s="189" t="s">
        <v>167</v>
      </c>
      <c r="D150" s="128">
        <v>0.91</v>
      </c>
      <c r="E150" s="129">
        <v>0.77</v>
      </c>
      <c r="F150" s="130">
        <v>0.65</v>
      </c>
      <c r="G150" s="131"/>
      <c r="H150" s="77" t="s">
        <v>70</v>
      </c>
      <c r="I150" s="202"/>
      <c r="J150" s="57"/>
      <c r="K150" s="58" t="str">
        <f t="shared" si="23"/>
        <v/>
      </c>
      <c r="L150" s="134">
        <f t="shared" si="20"/>
        <v>0</v>
      </c>
      <c r="M150" s="68" t="str">
        <f t="shared" si="22"/>
        <v/>
      </c>
      <c r="N150" s="17"/>
      <c r="O150" s="17"/>
    </row>
    <row r="151" spans="1:15" ht="20.45" customHeight="1">
      <c r="A151" s="147" t="s">
        <v>267</v>
      </c>
      <c r="B151" s="156" t="s">
        <v>268</v>
      </c>
      <c r="C151" s="189" t="s">
        <v>167</v>
      </c>
      <c r="D151" s="128">
        <v>0.99</v>
      </c>
      <c r="E151" s="129">
        <v>0.83</v>
      </c>
      <c r="F151" s="130">
        <v>0.7</v>
      </c>
      <c r="G151" s="201"/>
      <c r="H151" s="77">
        <v>1050</v>
      </c>
      <c r="I151" s="202"/>
      <c r="J151" s="57"/>
      <c r="K151" s="58" t="str">
        <f t="shared" si="23"/>
        <v/>
      </c>
      <c r="L151" s="134">
        <f t="shared" si="20"/>
        <v>0</v>
      </c>
      <c r="M151" s="68" t="str">
        <f t="shared" si="22"/>
        <v/>
      </c>
      <c r="N151" s="17"/>
      <c r="O151" s="17"/>
    </row>
    <row r="152" spans="1:15" ht="20.45" hidden="1" customHeight="1">
      <c r="A152" s="147" t="s">
        <v>269</v>
      </c>
      <c r="B152" s="62" t="s">
        <v>270</v>
      </c>
      <c r="C152" s="189" t="s">
        <v>167</v>
      </c>
      <c r="D152" s="144"/>
      <c r="E152" s="145"/>
      <c r="F152" s="146"/>
      <c r="G152" s="203"/>
      <c r="H152" s="77" t="s">
        <v>55</v>
      </c>
      <c r="I152" s="202"/>
      <c r="J152" s="57"/>
      <c r="K152" s="58" t="str">
        <f t="shared" si="23"/>
        <v/>
      </c>
      <c r="L152" s="134">
        <f t="shared" si="20"/>
        <v>0</v>
      </c>
      <c r="M152" s="68" t="str">
        <f t="shared" si="22"/>
        <v/>
      </c>
      <c r="N152" s="17"/>
      <c r="O152" s="17"/>
    </row>
    <row r="153" spans="1:15" ht="20.45" hidden="1" customHeight="1">
      <c r="A153" s="147" t="s">
        <v>271</v>
      </c>
      <c r="B153" s="62" t="s">
        <v>272</v>
      </c>
      <c r="C153" s="189" t="s">
        <v>167</v>
      </c>
      <c r="D153" s="144"/>
      <c r="E153" s="145"/>
      <c r="F153" s="146"/>
      <c r="G153" s="131"/>
      <c r="H153" s="77" t="s">
        <v>55</v>
      </c>
      <c r="I153" s="202"/>
      <c r="J153" s="57"/>
      <c r="K153" s="58" t="str">
        <f t="shared" si="23"/>
        <v/>
      </c>
      <c r="L153" s="134">
        <f t="shared" si="20"/>
        <v>0</v>
      </c>
      <c r="M153" s="68" t="str">
        <f t="shared" si="22"/>
        <v/>
      </c>
      <c r="N153" s="17"/>
      <c r="O153" s="17"/>
    </row>
    <row r="154" spans="1:15" ht="20.45" hidden="1" customHeight="1">
      <c r="A154" s="147" t="s">
        <v>273</v>
      </c>
      <c r="B154" s="156" t="s">
        <v>274</v>
      </c>
      <c r="C154" s="189" t="s">
        <v>167</v>
      </c>
      <c r="D154" s="128">
        <v>0.91</v>
      </c>
      <c r="E154" s="129">
        <v>0.77</v>
      </c>
      <c r="F154" s="130">
        <v>0.65</v>
      </c>
      <c r="G154" s="131"/>
      <c r="H154" s="77" t="s">
        <v>111</v>
      </c>
      <c r="I154" s="202"/>
      <c r="J154" s="57"/>
      <c r="K154" s="58" t="str">
        <f t="shared" si="23"/>
        <v/>
      </c>
      <c r="L154" s="134">
        <f t="shared" si="20"/>
        <v>0</v>
      </c>
      <c r="M154" s="68" t="str">
        <f t="shared" si="22"/>
        <v/>
      </c>
      <c r="N154" s="17"/>
      <c r="O154" s="17"/>
    </row>
    <row r="155" spans="1:15" ht="20.45" customHeight="1">
      <c r="A155" s="147" t="s">
        <v>275</v>
      </c>
      <c r="B155" s="156" t="s">
        <v>276</v>
      </c>
      <c r="C155" s="189" t="s">
        <v>167</v>
      </c>
      <c r="D155" s="128">
        <v>0.91</v>
      </c>
      <c r="E155" s="129">
        <v>0.77</v>
      </c>
      <c r="F155" s="130">
        <v>0.65</v>
      </c>
      <c r="G155" s="131"/>
      <c r="H155" s="77">
        <v>300</v>
      </c>
      <c r="I155" s="202"/>
      <c r="J155" s="57"/>
      <c r="K155" s="58" t="str">
        <f t="shared" si="23"/>
        <v/>
      </c>
      <c r="L155" s="134">
        <f t="shared" si="20"/>
        <v>0</v>
      </c>
      <c r="M155" s="68" t="str">
        <f t="shared" si="22"/>
        <v/>
      </c>
      <c r="N155" s="17"/>
      <c r="O155" s="17"/>
    </row>
    <row r="156" spans="1:15" ht="20.45" customHeight="1">
      <c r="A156" s="147" t="s">
        <v>277</v>
      </c>
      <c r="B156" s="62" t="s">
        <v>278</v>
      </c>
      <c r="C156" s="189" t="s">
        <v>167</v>
      </c>
      <c r="D156" s="128">
        <v>0.84</v>
      </c>
      <c r="E156" s="129">
        <v>0.71</v>
      </c>
      <c r="F156" s="130">
        <v>0.6</v>
      </c>
      <c r="G156" s="131"/>
      <c r="H156" s="77">
        <v>1400</v>
      </c>
      <c r="I156" s="202"/>
      <c r="J156" s="57"/>
      <c r="K156" s="58" t="str">
        <f t="shared" si="23"/>
        <v/>
      </c>
      <c r="L156" s="134">
        <f t="shared" si="20"/>
        <v>0</v>
      </c>
      <c r="M156" s="68" t="str">
        <f t="shared" si="22"/>
        <v/>
      </c>
      <c r="N156" s="17"/>
      <c r="O156" s="17"/>
    </row>
    <row r="157" spans="1:15" ht="20.45" hidden="1" customHeight="1">
      <c r="A157" s="204" t="s">
        <v>279</v>
      </c>
      <c r="B157" s="62" t="s">
        <v>280</v>
      </c>
      <c r="C157" s="189" t="s">
        <v>167</v>
      </c>
      <c r="D157" s="128">
        <v>0.99</v>
      </c>
      <c r="E157" s="129">
        <v>0.83</v>
      </c>
      <c r="F157" s="130">
        <v>0.7</v>
      </c>
      <c r="G157" s="201"/>
      <c r="H157" s="77" t="s">
        <v>111</v>
      </c>
      <c r="I157" s="202"/>
      <c r="J157" s="57"/>
      <c r="K157" s="58" t="str">
        <f t="shared" si="23"/>
        <v/>
      </c>
      <c r="L157" s="134">
        <f t="shared" si="20"/>
        <v>0</v>
      </c>
      <c r="M157" s="68" t="str">
        <f t="shared" si="22"/>
        <v/>
      </c>
      <c r="N157" s="17"/>
      <c r="O157" s="17"/>
    </row>
    <row r="158" spans="1:15" ht="20.45" customHeight="1">
      <c r="A158" s="205" t="s">
        <v>281</v>
      </c>
      <c r="B158" s="197" t="s">
        <v>282</v>
      </c>
      <c r="C158" s="189" t="s">
        <v>167</v>
      </c>
      <c r="D158" s="128">
        <v>0.99</v>
      </c>
      <c r="E158" s="129">
        <v>0.83</v>
      </c>
      <c r="F158" s="130">
        <v>0.7</v>
      </c>
      <c r="G158" s="201"/>
      <c r="H158" s="77">
        <v>4750</v>
      </c>
      <c r="I158" s="202"/>
      <c r="J158" s="57"/>
      <c r="K158" s="58" t="str">
        <f t="shared" si="23"/>
        <v/>
      </c>
      <c r="L158" s="134">
        <f t="shared" si="20"/>
        <v>0</v>
      </c>
      <c r="M158" s="68" t="str">
        <f t="shared" si="22"/>
        <v/>
      </c>
      <c r="N158" s="17"/>
      <c r="O158" s="17"/>
    </row>
    <row r="159" spans="1:15" ht="20.45" hidden="1" customHeight="1">
      <c r="A159" s="147" t="s">
        <v>283</v>
      </c>
      <c r="B159" s="62" t="s">
        <v>284</v>
      </c>
      <c r="C159" s="189" t="s">
        <v>167</v>
      </c>
      <c r="D159" s="144"/>
      <c r="E159" s="145"/>
      <c r="F159" s="146"/>
      <c r="G159" s="203"/>
      <c r="H159" s="77" t="s">
        <v>55</v>
      </c>
      <c r="I159" s="202"/>
      <c r="J159" s="57"/>
      <c r="K159" s="58" t="str">
        <f t="shared" si="23"/>
        <v/>
      </c>
      <c r="L159" s="134">
        <f t="shared" si="20"/>
        <v>0</v>
      </c>
      <c r="M159" s="68" t="str">
        <f t="shared" si="22"/>
        <v/>
      </c>
      <c r="N159" s="17"/>
      <c r="O159" s="17"/>
    </row>
    <row r="160" spans="1:15" ht="20.45" hidden="1" customHeight="1">
      <c r="A160" s="206" t="s">
        <v>285</v>
      </c>
      <c r="B160" s="51" t="s">
        <v>286</v>
      </c>
      <c r="C160" s="189" t="s">
        <v>167</v>
      </c>
      <c r="D160" s="128">
        <v>0.99</v>
      </c>
      <c r="E160" s="129">
        <v>0.83</v>
      </c>
      <c r="F160" s="130">
        <v>0.7</v>
      </c>
      <c r="G160" s="131"/>
      <c r="H160" s="77" t="s">
        <v>70</v>
      </c>
      <c r="I160" s="202"/>
      <c r="J160" s="57"/>
      <c r="K160" s="58"/>
      <c r="L160" s="134">
        <f t="shared" si="20"/>
        <v>0</v>
      </c>
      <c r="M160" s="68"/>
      <c r="N160" s="17"/>
      <c r="O160" s="17"/>
    </row>
    <row r="161" spans="1:15" ht="20.45" hidden="1" customHeight="1">
      <c r="A161" s="206" t="s">
        <v>287</v>
      </c>
      <c r="B161" s="51" t="s">
        <v>288</v>
      </c>
      <c r="C161" s="189" t="s">
        <v>167</v>
      </c>
      <c r="D161" s="144"/>
      <c r="E161" s="145"/>
      <c r="F161" s="146"/>
      <c r="G161" s="131"/>
      <c r="H161" s="77" t="s">
        <v>55</v>
      </c>
      <c r="I161" s="202"/>
      <c r="J161" s="57"/>
      <c r="K161" s="58"/>
      <c r="L161" s="134">
        <f t="shared" si="20"/>
        <v>0</v>
      </c>
      <c r="M161" s="68"/>
      <c r="N161" s="17"/>
      <c r="O161" s="17"/>
    </row>
    <row r="162" spans="1:15" ht="20.45" hidden="1" customHeight="1">
      <c r="A162" s="147" t="s">
        <v>289</v>
      </c>
      <c r="B162" s="62" t="s">
        <v>290</v>
      </c>
      <c r="C162" s="189" t="s">
        <v>167</v>
      </c>
      <c r="D162" s="128"/>
      <c r="E162" s="129"/>
      <c r="F162" s="130"/>
      <c r="G162" s="131"/>
      <c r="H162" s="77" t="s">
        <v>55</v>
      </c>
      <c r="I162" s="202"/>
      <c r="J162" s="57"/>
      <c r="K162" s="58"/>
      <c r="L162" s="134">
        <f t="shared" si="20"/>
        <v>0</v>
      </c>
      <c r="M162" s="68" t="str">
        <f t="shared" ref="M162:M167" si="24">IF((MOD(J162,50)=0),"","Please order in increments of 50")</f>
        <v/>
      </c>
      <c r="N162" s="17"/>
      <c r="O162" s="17"/>
    </row>
    <row r="163" spans="1:15" ht="20.45" hidden="1" customHeight="1">
      <c r="A163" s="147" t="s">
        <v>291</v>
      </c>
      <c r="B163" s="62" t="s">
        <v>292</v>
      </c>
      <c r="C163" s="189" t="s">
        <v>167</v>
      </c>
      <c r="D163" s="128">
        <v>0.77</v>
      </c>
      <c r="E163" s="129">
        <v>0.65</v>
      </c>
      <c r="F163" s="130">
        <v>0.55000000000000004</v>
      </c>
      <c r="G163" s="203"/>
      <c r="H163" s="77" t="s">
        <v>111</v>
      </c>
      <c r="I163" s="202"/>
      <c r="J163" s="57"/>
      <c r="K163" s="58" t="str">
        <f t="shared" ref="K163:K164" si="25">IF((J163&gt;H163),J163-H163,"")</f>
        <v/>
      </c>
      <c r="L163" s="134">
        <f t="shared" si="20"/>
        <v>0</v>
      </c>
      <c r="M163" s="68" t="str">
        <f t="shared" si="24"/>
        <v/>
      </c>
      <c r="N163" s="17"/>
      <c r="O163" s="17"/>
    </row>
    <row r="164" spans="1:15" ht="20.45" hidden="1" customHeight="1">
      <c r="A164" s="147" t="s">
        <v>293</v>
      </c>
      <c r="B164" s="62" t="s">
        <v>294</v>
      </c>
      <c r="C164" s="189" t="s">
        <v>167</v>
      </c>
      <c r="D164" s="128">
        <v>0.77</v>
      </c>
      <c r="E164" s="129">
        <v>0.65</v>
      </c>
      <c r="F164" s="130">
        <v>0.55000000000000004</v>
      </c>
      <c r="G164" s="203"/>
      <c r="H164" s="77" t="s">
        <v>111</v>
      </c>
      <c r="I164" s="202"/>
      <c r="J164" s="57"/>
      <c r="K164" s="58" t="str">
        <f t="shared" si="25"/>
        <v/>
      </c>
      <c r="L164" s="134">
        <f t="shared" si="20"/>
        <v>0</v>
      </c>
      <c r="M164" s="68" t="str">
        <f t="shared" si="24"/>
        <v/>
      </c>
      <c r="N164" s="17"/>
      <c r="O164" s="17"/>
    </row>
    <row r="165" spans="1:15" ht="20.45" hidden="1" customHeight="1">
      <c r="A165" s="147" t="s">
        <v>295</v>
      </c>
      <c r="B165" s="62" t="s">
        <v>296</v>
      </c>
      <c r="C165" s="189" t="s">
        <v>167</v>
      </c>
      <c r="D165" s="128">
        <v>0.77</v>
      </c>
      <c r="E165" s="129">
        <v>0.65</v>
      </c>
      <c r="F165" s="130">
        <v>0.55000000000000004</v>
      </c>
      <c r="G165" s="203"/>
      <c r="H165" s="77" t="s">
        <v>111</v>
      </c>
      <c r="I165" s="202"/>
      <c r="J165" s="57"/>
      <c r="K165" s="58"/>
      <c r="L165" s="134">
        <f t="shared" si="20"/>
        <v>0</v>
      </c>
      <c r="M165" s="68" t="str">
        <f t="shared" si="24"/>
        <v/>
      </c>
      <c r="N165" s="17"/>
      <c r="O165" s="17"/>
    </row>
    <row r="166" spans="1:15" ht="20.45" customHeight="1">
      <c r="A166" s="147" t="s">
        <v>297</v>
      </c>
      <c r="B166" s="207" t="s">
        <v>298</v>
      </c>
      <c r="C166" s="189" t="s">
        <v>167</v>
      </c>
      <c r="D166" s="128">
        <v>0.77</v>
      </c>
      <c r="E166" s="129">
        <v>0.65</v>
      </c>
      <c r="F166" s="130">
        <v>0.55000000000000004</v>
      </c>
      <c r="G166" s="203"/>
      <c r="H166" s="77">
        <v>1200</v>
      </c>
      <c r="I166" s="104"/>
      <c r="J166" s="57"/>
      <c r="K166" s="58" t="str">
        <f t="shared" ref="K166:K170" si="26">IF((J166&gt;H166),J166-H166,"")</f>
        <v/>
      </c>
      <c r="L166" s="134">
        <f t="shared" si="20"/>
        <v>0</v>
      </c>
      <c r="M166" s="68" t="str">
        <f t="shared" si="24"/>
        <v/>
      </c>
      <c r="N166" s="17"/>
      <c r="O166" s="17"/>
    </row>
    <row r="167" spans="1:15" ht="20.45" hidden="1" customHeight="1">
      <c r="A167" s="161" t="s">
        <v>299</v>
      </c>
      <c r="B167" s="197" t="s">
        <v>300</v>
      </c>
      <c r="C167" s="189" t="s">
        <v>167</v>
      </c>
      <c r="D167" s="128">
        <v>0.84</v>
      </c>
      <c r="E167" s="129">
        <v>0.71</v>
      </c>
      <c r="F167" s="130">
        <v>0.6</v>
      </c>
      <c r="G167" s="131"/>
      <c r="H167" s="77" t="s">
        <v>111</v>
      </c>
      <c r="I167" s="104"/>
      <c r="J167" s="57"/>
      <c r="K167" s="58" t="str">
        <f t="shared" si="26"/>
        <v/>
      </c>
      <c r="L167" s="134">
        <f>IF(AND(J167&lt;=99,J167&gt;0),"Min. 100",IF(J167&lt;=499,(D167*J167),IF(J167&lt;=999,(E167*J167),IF(J167&gt;=1000,(F167*J167)))))</f>
        <v>0</v>
      </c>
      <c r="M167" s="68" t="str">
        <f t="shared" si="24"/>
        <v/>
      </c>
      <c r="N167" s="17"/>
      <c r="O167" s="17"/>
    </row>
    <row r="168" spans="1:15" ht="20.45" hidden="1" customHeight="1">
      <c r="A168" s="208" t="s">
        <v>301</v>
      </c>
      <c r="B168" s="199" t="s">
        <v>302</v>
      </c>
      <c r="C168" s="200" t="s">
        <v>167</v>
      </c>
      <c r="D168" s="128">
        <v>0.99</v>
      </c>
      <c r="E168" s="129">
        <v>0.83</v>
      </c>
      <c r="F168" s="130">
        <v>0.7</v>
      </c>
      <c r="G168" s="131"/>
      <c r="H168" s="77" t="s">
        <v>466</v>
      </c>
      <c r="I168" s="104"/>
      <c r="J168" s="57"/>
      <c r="K168" s="58" t="str">
        <f t="shared" si="26"/>
        <v/>
      </c>
      <c r="L168" s="134">
        <f>IF(AND(J168&lt;=99,J168&gt;0),"Min. 100",IF(J168&lt;=499,(D168*J168),IF(J168&lt;=999,(E168*J168),IF(J168&gt;=1000,(F168*J168)))))</f>
        <v>0</v>
      </c>
      <c r="M168" s="68"/>
      <c r="N168" s="17"/>
      <c r="O168" s="17"/>
    </row>
    <row r="169" spans="1:15" ht="20.45" customHeight="1">
      <c r="A169" s="191" t="s">
        <v>303</v>
      </c>
      <c r="B169" s="209" t="s">
        <v>304</v>
      </c>
      <c r="C169" s="189" t="s">
        <v>167</v>
      </c>
      <c r="D169" s="128">
        <v>0.84</v>
      </c>
      <c r="E169" s="129">
        <v>0.71</v>
      </c>
      <c r="F169" s="130">
        <v>0.6</v>
      </c>
      <c r="G169" s="131"/>
      <c r="H169" s="77">
        <v>1000</v>
      </c>
      <c r="I169" s="202"/>
      <c r="J169" s="57"/>
      <c r="K169" s="58" t="str">
        <f t="shared" si="26"/>
        <v/>
      </c>
      <c r="L169" s="134">
        <f>IF(AND(J169&lt;=99,J169&gt;0),"Min. 100",IF(J169&lt;=499,(D168*J169),IF(J169&lt;=999,(E168*J169),IF(J169&gt;=1000,(F168*J169)))))</f>
        <v>0</v>
      </c>
      <c r="M169" s="68" t="str">
        <f t="shared" ref="M169:M170" si="27">IF((MOD(J169,50)=0),"","Please order in increments of 50")</f>
        <v/>
      </c>
      <c r="N169" s="17"/>
      <c r="O169" s="17"/>
    </row>
    <row r="170" spans="1:15" ht="20.45" customHeight="1">
      <c r="A170" s="196" t="s">
        <v>305</v>
      </c>
      <c r="B170" s="156" t="s">
        <v>306</v>
      </c>
      <c r="C170" s="189" t="s">
        <v>167</v>
      </c>
      <c r="D170" s="128">
        <v>0.84</v>
      </c>
      <c r="E170" s="129">
        <v>0.71</v>
      </c>
      <c r="F170" s="130">
        <v>0.6</v>
      </c>
      <c r="G170" s="131"/>
      <c r="H170" s="77">
        <v>1100</v>
      </c>
      <c r="I170" s="202"/>
      <c r="J170" s="57"/>
      <c r="K170" s="58" t="str">
        <f t="shared" si="26"/>
        <v/>
      </c>
      <c r="L170" s="134">
        <f>IF(AND(J170&lt;=99,J170&gt;0),"Min. 100",IF(J170&lt;=499,(D169*J170),IF(J170&lt;=999,(E169*J170),IF(J170&gt;=1000,(F169*J170)))))</f>
        <v>0</v>
      </c>
      <c r="M170" s="68" t="str">
        <f t="shared" si="27"/>
        <v/>
      </c>
      <c r="N170" s="17"/>
      <c r="O170" s="17"/>
    </row>
    <row r="171" spans="1:15" ht="20.45" hidden="1" customHeight="1">
      <c r="A171" s="210" t="s">
        <v>307</v>
      </c>
      <c r="B171" s="211" t="s">
        <v>308</v>
      </c>
      <c r="C171" s="189" t="s">
        <v>167</v>
      </c>
      <c r="D171" s="128">
        <v>0.99</v>
      </c>
      <c r="E171" s="129">
        <v>0.83</v>
      </c>
      <c r="F171" s="130">
        <v>0.7</v>
      </c>
      <c r="G171" s="131"/>
      <c r="H171" s="77" t="s">
        <v>111</v>
      </c>
      <c r="I171" s="202"/>
      <c r="J171" s="57"/>
      <c r="K171" s="58"/>
      <c r="L171" s="134">
        <f>IF(AND(J171&lt;=99,J171&gt;0),"Min. 100",IF(J171&lt;=499,(D170*J171),IF(J171&lt;=999,(E170*J171),IF(J171&gt;=1000,(F170*J171)))))</f>
        <v>0</v>
      </c>
      <c r="M171" s="68"/>
      <c r="N171" s="17"/>
      <c r="O171" s="17"/>
    </row>
    <row r="172" spans="1:15" ht="20.45" customHeight="1">
      <c r="A172" s="147" t="s">
        <v>309</v>
      </c>
      <c r="B172" s="156" t="s">
        <v>310</v>
      </c>
      <c r="C172" s="189" t="s">
        <v>167</v>
      </c>
      <c r="D172" s="128">
        <v>0.77</v>
      </c>
      <c r="E172" s="129">
        <v>0.65</v>
      </c>
      <c r="F172" s="130">
        <v>0.55000000000000004</v>
      </c>
      <c r="G172" s="203"/>
      <c r="H172" s="77">
        <v>750</v>
      </c>
      <c r="I172" s="202"/>
      <c r="J172" s="57"/>
      <c r="K172" s="58" t="str">
        <f t="shared" ref="K172:K173" si="28">IF((J172&gt;H172),J172-H172,"")</f>
        <v/>
      </c>
      <c r="L172" s="134">
        <f>IF(AND(J172&lt;=99,J172&gt;0),"Min. 100",IF(J172&lt;=499,(D171*J172),IF(J172&lt;=999,(E171*J172),IF(J172&gt;=1000,(F171*J172)))))</f>
        <v>0</v>
      </c>
      <c r="M172" s="68" t="str">
        <f t="shared" ref="M172:M178" si="29">IF((MOD(J172,50)=0),"","Please order in increments of 50")</f>
        <v/>
      </c>
      <c r="N172" s="17"/>
      <c r="O172" s="17"/>
    </row>
    <row r="173" spans="1:15" ht="20.45" hidden="1" customHeight="1">
      <c r="A173" s="196" t="s">
        <v>311</v>
      </c>
      <c r="B173" s="156" t="s">
        <v>312</v>
      </c>
      <c r="C173" s="189" t="s">
        <v>167</v>
      </c>
      <c r="D173" s="128"/>
      <c r="E173" s="129"/>
      <c r="F173" s="130"/>
      <c r="G173" s="131"/>
      <c r="H173" s="77" t="s">
        <v>55</v>
      </c>
      <c r="I173" s="202"/>
      <c r="J173" s="57"/>
      <c r="K173" s="58" t="str">
        <f t="shared" si="28"/>
        <v/>
      </c>
      <c r="L173" s="134">
        <f t="shared" si="20"/>
        <v>0</v>
      </c>
      <c r="M173" s="68" t="str">
        <f t="shared" si="29"/>
        <v/>
      </c>
      <c r="N173" s="17"/>
      <c r="O173" s="17"/>
    </row>
    <row r="174" spans="1:15" ht="20.45" customHeight="1">
      <c r="A174" s="147" t="s">
        <v>313</v>
      </c>
      <c r="B174" s="62" t="s">
        <v>314</v>
      </c>
      <c r="C174" s="189" t="s">
        <v>167</v>
      </c>
      <c r="D174" s="128">
        <v>0.91</v>
      </c>
      <c r="E174" s="129">
        <v>0.77</v>
      </c>
      <c r="F174" s="130">
        <v>0.65</v>
      </c>
      <c r="G174" s="131"/>
      <c r="H174" s="77">
        <v>600</v>
      </c>
      <c r="I174" s="202"/>
      <c r="J174" s="57"/>
      <c r="K174" s="58"/>
      <c r="L174" s="134">
        <f t="shared" si="20"/>
        <v>0</v>
      </c>
      <c r="M174" s="68" t="str">
        <f t="shared" si="29"/>
        <v/>
      </c>
      <c r="N174" s="17"/>
      <c r="O174" s="17"/>
    </row>
    <row r="175" spans="1:15" ht="20.45" hidden="1" customHeight="1">
      <c r="A175" s="147" t="s">
        <v>371</v>
      </c>
      <c r="B175" s="156" t="s">
        <v>372</v>
      </c>
      <c r="C175" s="189" t="s">
        <v>359</v>
      </c>
      <c r="D175" s="128">
        <v>2.2799999999999998</v>
      </c>
      <c r="E175" s="129">
        <v>1.92</v>
      </c>
      <c r="F175" s="130">
        <v>1.6</v>
      </c>
      <c r="G175" s="201"/>
      <c r="H175" s="77" t="s">
        <v>111</v>
      </c>
      <c r="I175" s="202"/>
      <c r="J175" s="57"/>
      <c r="K175" s="58" t="str">
        <f>IF((J175&gt;H175),J175-H175,"")</f>
        <v/>
      </c>
      <c r="L175" s="134">
        <f t="shared" si="20"/>
        <v>0</v>
      </c>
      <c r="M175" s="68" t="str">
        <f t="shared" si="29"/>
        <v/>
      </c>
      <c r="N175" s="17"/>
      <c r="O175" s="17"/>
    </row>
    <row r="176" spans="1:15" ht="20.45" hidden="1" customHeight="1">
      <c r="A176" s="191" t="s">
        <v>315</v>
      </c>
      <c r="B176" s="192" t="s">
        <v>316</v>
      </c>
      <c r="C176" s="189" t="s">
        <v>167</v>
      </c>
      <c r="D176" s="128">
        <v>0.91</v>
      </c>
      <c r="E176" s="129">
        <v>0.77</v>
      </c>
      <c r="F176" s="130">
        <v>0.65</v>
      </c>
      <c r="G176" s="131"/>
      <c r="H176" s="77" t="s">
        <v>111</v>
      </c>
      <c r="I176" s="202"/>
      <c r="J176" s="57"/>
      <c r="K176" s="58" t="str">
        <f t="shared" ref="K176:K178" si="30">IF((J176&gt;H176),J176-H176,"")</f>
        <v/>
      </c>
      <c r="L176" s="134">
        <f t="shared" si="20"/>
        <v>0</v>
      </c>
      <c r="M176" s="68" t="str">
        <f t="shared" si="29"/>
        <v/>
      </c>
      <c r="N176" s="17"/>
      <c r="O176" s="17"/>
    </row>
    <row r="177" spans="1:15" ht="20.45" hidden="1" customHeight="1">
      <c r="A177" s="212" t="s">
        <v>317</v>
      </c>
      <c r="B177" s="213" t="s">
        <v>318</v>
      </c>
      <c r="C177" s="189" t="s">
        <v>167</v>
      </c>
      <c r="D177" s="137">
        <v>1.2</v>
      </c>
      <c r="E177" s="138">
        <v>1.01</v>
      </c>
      <c r="F177" s="139">
        <v>0.85</v>
      </c>
      <c r="G177" s="201"/>
      <c r="H177" s="77" t="s">
        <v>111</v>
      </c>
      <c r="I177" s="202"/>
      <c r="J177" s="57"/>
      <c r="K177" s="58" t="str">
        <f t="shared" si="30"/>
        <v/>
      </c>
      <c r="L177" s="134">
        <f t="shared" si="20"/>
        <v>0</v>
      </c>
      <c r="M177" s="68" t="str">
        <f t="shared" si="29"/>
        <v/>
      </c>
      <c r="N177" s="17"/>
      <c r="O177" s="17"/>
    </row>
    <row r="178" spans="1:15" ht="20.45" customHeight="1" thickBot="1">
      <c r="A178" s="169" t="s">
        <v>319</v>
      </c>
      <c r="B178" s="214" t="s">
        <v>320</v>
      </c>
      <c r="C178" s="215" t="s">
        <v>167</v>
      </c>
      <c r="D178" s="216">
        <v>0.77</v>
      </c>
      <c r="E178" s="217">
        <v>0.65</v>
      </c>
      <c r="F178" s="218">
        <v>0.55000000000000004</v>
      </c>
      <c r="G178" s="219"/>
      <c r="H178" s="220">
        <v>2250</v>
      </c>
      <c r="I178" s="177"/>
      <c r="J178" s="221"/>
      <c r="K178" s="222" t="str">
        <f t="shared" si="30"/>
        <v/>
      </c>
      <c r="L178" s="223">
        <f t="shared" si="20"/>
        <v>0</v>
      </c>
      <c r="M178" s="92" t="str">
        <f t="shared" si="29"/>
        <v/>
      </c>
      <c r="N178" s="17"/>
      <c r="O178" s="17"/>
    </row>
    <row r="179" spans="1:15" ht="20.45" customHeight="1" thickBot="1">
      <c r="A179" s="12"/>
      <c r="B179" s="12"/>
      <c r="C179" s="13"/>
      <c r="D179" s="14"/>
      <c r="E179" s="14"/>
      <c r="F179" s="12"/>
      <c r="G179" s="102"/>
      <c r="H179" s="93"/>
      <c r="I179" s="48" t="s">
        <v>321</v>
      </c>
      <c r="J179" s="478" t="s">
        <v>151</v>
      </c>
      <c r="K179" s="516"/>
      <c r="L179" s="224">
        <f>SUM(L135:L178)</f>
        <v>0</v>
      </c>
      <c r="M179" s="17"/>
      <c r="N179" s="17"/>
      <c r="O179" s="17"/>
    </row>
    <row r="180" spans="1:15" ht="20.45" customHeight="1" thickBot="1">
      <c r="A180" s="12"/>
      <c r="B180" s="12"/>
      <c r="C180" s="13"/>
      <c r="D180" s="14"/>
      <c r="E180" s="14"/>
      <c r="F180" s="12"/>
      <c r="G180" s="12"/>
      <c r="H180" s="93"/>
      <c r="I180" s="48"/>
      <c r="J180" s="478" t="s">
        <v>152</v>
      </c>
      <c r="K180" s="516"/>
      <c r="L180" s="95">
        <f>SUM(J135:J178)</f>
        <v>0</v>
      </c>
      <c r="M180" s="17"/>
      <c r="N180" s="225"/>
      <c r="O180" s="225"/>
    </row>
    <row r="181" spans="1:15" ht="20.45" hidden="1" customHeight="1" thickBot="1">
      <c r="A181" s="12"/>
      <c r="B181" s="12"/>
      <c r="C181" s="13"/>
      <c r="D181" s="14"/>
      <c r="E181" s="14"/>
      <c r="F181" s="12"/>
      <c r="G181" s="12"/>
      <c r="H181" s="93"/>
      <c r="I181" s="48"/>
      <c r="J181" s="97"/>
      <c r="K181" s="226"/>
      <c r="L181" s="227"/>
      <c r="M181" s="17"/>
      <c r="N181" s="225"/>
      <c r="O181" s="225"/>
    </row>
    <row r="182" spans="1:15" ht="31.5" hidden="1" customHeight="1" thickBot="1">
      <c r="A182" s="530" t="s">
        <v>322</v>
      </c>
      <c r="B182" s="502"/>
      <c r="C182" s="503"/>
      <c r="D182" s="228"/>
      <c r="E182" s="228"/>
      <c r="F182" s="229"/>
      <c r="G182" s="229"/>
      <c r="H182" s="230"/>
      <c r="I182" s="231"/>
      <c r="J182" s="225"/>
      <c r="K182" s="225"/>
      <c r="L182" s="230"/>
      <c r="M182" s="230"/>
      <c r="N182" s="225"/>
      <c r="O182" s="225"/>
    </row>
    <row r="183" spans="1:15" ht="48.95" hidden="1" customHeight="1" thickBot="1">
      <c r="A183" s="521" t="s">
        <v>323</v>
      </c>
      <c r="B183" s="502"/>
      <c r="C183" s="503"/>
      <c r="D183" s="531" t="s">
        <v>324</v>
      </c>
      <c r="E183" s="487"/>
      <c r="F183" s="487"/>
      <c r="G183" s="488"/>
      <c r="H183" s="232"/>
      <c r="I183" s="231"/>
      <c r="J183" s="229"/>
      <c r="K183" s="229"/>
      <c r="L183" s="232"/>
      <c r="M183" s="229"/>
      <c r="N183" s="225"/>
      <c r="O183" s="225"/>
    </row>
    <row r="184" spans="1:15" ht="16.5" hidden="1" thickBot="1">
      <c r="A184" s="233" t="s">
        <v>12</v>
      </c>
      <c r="B184" s="234" t="s">
        <v>325</v>
      </c>
      <c r="C184" s="235" t="s">
        <v>163</v>
      </c>
      <c r="D184" s="236" t="s">
        <v>326</v>
      </c>
      <c r="E184" s="237">
        <v>44858</v>
      </c>
      <c r="F184" s="238" t="s">
        <v>327</v>
      </c>
      <c r="G184" s="239" t="s">
        <v>328</v>
      </c>
      <c r="H184" s="240" t="s">
        <v>329</v>
      </c>
      <c r="I184" s="241"/>
      <c r="J184" s="235" t="s">
        <v>20</v>
      </c>
      <c r="K184" s="242"/>
      <c r="L184" s="243" t="s">
        <v>22</v>
      </c>
      <c r="M184" s="244" t="s">
        <v>23</v>
      </c>
      <c r="N184" s="225"/>
      <c r="O184" s="225"/>
    </row>
    <row r="185" spans="1:15" ht="15.75" hidden="1">
      <c r="A185" s="245" t="s">
        <v>330</v>
      </c>
      <c r="B185" s="246" t="s">
        <v>331</v>
      </c>
      <c r="C185" s="247" t="s">
        <v>332</v>
      </c>
      <c r="D185" s="248">
        <v>4</v>
      </c>
      <c r="E185" s="249">
        <v>3.5</v>
      </c>
      <c r="F185" s="249">
        <v>3</v>
      </c>
      <c r="G185" s="250">
        <v>2.5</v>
      </c>
      <c r="H185" s="251">
        <v>100</v>
      </c>
      <c r="I185" s="241"/>
      <c r="J185" s="252"/>
      <c r="K185" s="253"/>
      <c r="L185" s="254">
        <f>IF(J185&lt;=9,(D185*J185),IF(J185&lt;=24,(E185*J185),IF(J185&lt;=49,(F185*J185),IF(J185&gt;=50,(G185*J185)))))</f>
        <v>0</v>
      </c>
      <c r="M185" s="255"/>
      <c r="N185" s="225"/>
      <c r="O185" s="225"/>
    </row>
    <row r="186" spans="1:15" ht="15.75" hidden="1">
      <c r="A186" s="245" t="s">
        <v>330</v>
      </c>
      <c r="B186" s="246" t="s">
        <v>333</v>
      </c>
      <c r="C186" s="247" t="s">
        <v>332</v>
      </c>
      <c r="D186" s="256">
        <v>4</v>
      </c>
      <c r="E186" s="257">
        <v>3.5</v>
      </c>
      <c r="F186" s="257">
        <v>3</v>
      </c>
      <c r="G186" s="258">
        <v>2.5</v>
      </c>
      <c r="H186" s="259">
        <v>450</v>
      </c>
      <c r="I186" s="241"/>
      <c r="J186" s="252"/>
      <c r="K186" s="260"/>
      <c r="L186" s="254">
        <f t="shared" ref="L186:L196" si="31">IF(J186&lt;=9, D186*J186, IF(J186&lt;=24, E186*J186, IF(J186&lt;=49, F186*J186, IF(J186 &gt;= 50, G186*J186))))</f>
        <v>0</v>
      </c>
      <c r="M186" s="255"/>
      <c r="N186" s="225"/>
      <c r="O186" s="225"/>
    </row>
    <row r="187" spans="1:15" ht="15.75" hidden="1">
      <c r="A187" s="245" t="s">
        <v>330</v>
      </c>
      <c r="B187" s="246" t="s">
        <v>334</v>
      </c>
      <c r="C187" s="247" t="s">
        <v>332</v>
      </c>
      <c r="D187" s="256">
        <v>4</v>
      </c>
      <c r="E187" s="257">
        <v>3.5</v>
      </c>
      <c r="F187" s="257">
        <v>3</v>
      </c>
      <c r="G187" s="258">
        <v>2.5</v>
      </c>
      <c r="H187" s="259">
        <v>1950</v>
      </c>
      <c r="I187" s="241"/>
      <c r="J187" s="252"/>
      <c r="K187" s="260"/>
      <c r="L187" s="254">
        <f t="shared" si="31"/>
        <v>0</v>
      </c>
      <c r="M187" s="255"/>
      <c r="N187" s="225"/>
      <c r="O187" s="225"/>
    </row>
    <row r="188" spans="1:15" ht="15.75" hidden="1">
      <c r="A188" s="245" t="s">
        <v>330</v>
      </c>
      <c r="B188" s="246" t="s">
        <v>335</v>
      </c>
      <c r="C188" s="247" t="s">
        <v>332</v>
      </c>
      <c r="D188" s="256">
        <v>4</v>
      </c>
      <c r="E188" s="257">
        <v>3.5</v>
      </c>
      <c r="F188" s="257">
        <v>3</v>
      </c>
      <c r="G188" s="258">
        <v>2.5</v>
      </c>
      <c r="H188" s="259">
        <v>40</v>
      </c>
      <c r="I188" s="241"/>
      <c r="J188" s="252"/>
      <c r="K188" s="260"/>
      <c r="L188" s="254">
        <f t="shared" si="31"/>
        <v>0</v>
      </c>
      <c r="M188" s="261"/>
      <c r="N188" s="225"/>
      <c r="O188" s="225"/>
    </row>
    <row r="189" spans="1:15" ht="15.75" hidden="1">
      <c r="A189" s="245" t="s">
        <v>330</v>
      </c>
      <c r="B189" s="246" t="s">
        <v>336</v>
      </c>
      <c r="C189" s="247" t="s">
        <v>332</v>
      </c>
      <c r="D189" s="256">
        <v>4</v>
      </c>
      <c r="E189" s="257">
        <v>3.5</v>
      </c>
      <c r="F189" s="257">
        <v>3</v>
      </c>
      <c r="G189" s="258">
        <v>2.5</v>
      </c>
      <c r="H189" s="259">
        <v>150</v>
      </c>
      <c r="I189" s="241"/>
      <c r="J189" s="252"/>
      <c r="K189" s="260"/>
      <c r="L189" s="254">
        <f>IF(J189&lt;=9, D189*J189, IF(J189&lt;=24, E189*J189, IF(J189&lt;=49, F189*J189, IF(J189 &gt;= 50, G189*J189))))</f>
        <v>0</v>
      </c>
      <c r="M189" s="261"/>
      <c r="N189" s="225"/>
      <c r="O189" s="225"/>
    </row>
    <row r="190" spans="1:15" ht="15.75" hidden="1">
      <c r="A190" s="245" t="s">
        <v>330</v>
      </c>
      <c r="B190" s="246" t="s">
        <v>337</v>
      </c>
      <c r="C190" s="247" t="s">
        <v>332</v>
      </c>
      <c r="D190" s="256">
        <v>4</v>
      </c>
      <c r="E190" s="257">
        <v>3.5</v>
      </c>
      <c r="F190" s="257">
        <v>3</v>
      </c>
      <c r="G190" s="258">
        <v>2.5</v>
      </c>
      <c r="H190" s="259">
        <v>100</v>
      </c>
      <c r="I190" s="241"/>
      <c r="J190" s="252"/>
      <c r="K190" s="260"/>
      <c r="L190" s="254">
        <f t="shared" si="31"/>
        <v>0</v>
      </c>
      <c r="M190" s="261"/>
      <c r="N190" s="225"/>
      <c r="O190" s="225"/>
    </row>
    <row r="191" spans="1:15" ht="15.75" hidden="1">
      <c r="A191" s="245" t="s">
        <v>330</v>
      </c>
      <c r="B191" s="246" t="s">
        <v>338</v>
      </c>
      <c r="C191" s="247" t="s">
        <v>332</v>
      </c>
      <c r="D191" s="256">
        <v>4</v>
      </c>
      <c r="E191" s="257">
        <v>3.5</v>
      </c>
      <c r="F191" s="257">
        <v>3</v>
      </c>
      <c r="G191" s="258">
        <v>2.5</v>
      </c>
      <c r="H191" s="259">
        <v>0</v>
      </c>
      <c r="I191" s="241"/>
      <c r="J191" s="252"/>
      <c r="K191" s="260"/>
      <c r="L191" s="254">
        <f t="shared" si="31"/>
        <v>0</v>
      </c>
      <c r="M191" s="261"/>
      <c r="N191" s="225"/>
      <c r="O191" s="225"/>
    </row>
    <row r="192" spans="1:15" ht="15.75" hidden="1">
      <c r="A192" s="245" t="s">
        <v>330</v>
      </c>
      <c r="B192" s="246" t="s">
        <v>339</v>
      </c>
      <c r="C192" s="247" t="s">
        <v>332</v>
      </c>
      <c r="D192" s="256">
        <v>4</v>
      </c>
      <c r="E192" s="257">
        <v>3.5</v>
      </c>
      <c r="F192" s="257">
        <v>3</v>
      </c>
      <c r="G192" s="258">
        <v>2.5</v>
      </c>
      <c r="H192" s="259">
        <v>0</v>
      </c>
      <c r="I192" s="241"/>
      <c r="J192" s="252"/>
      <c r="K192" s="260"/>
      <c r="L192" s="254">
        <f t="shared" si="31"/>
        <v>0</v>
      </c>
      <c r="M192" s="261"/>
      <c r="N192" s="225"/>
      <c r="O192" s="225"/>
    </row>
    <row r="193" spans="1:15" ht="15.75" hidden="1">
      <c r="A193" s="245" t="s">
        <v>330</v>
      </c>
      <c r="B193" s="246" t="s">
        <v>340</v>
      </c>
      <c r="C193" s="247" t="s">
        <v>332</v>
      </c>
      <c r="D193" s="256">
        <v>4</v>
      </c>
      <c r="E193" s="257">
        <v>3.5</v>
      </c>
      <c r="F193" s="257">
        <v>3</v>
      </c>
      <c r="G193" s="258">
        <v>2.5</v>
      </c>
      <c r="H193" s="259">
        <v>200</v>
      </c>
      <c r="I193" s="241"/>
      <c r="J193" s="252"/>
      <c r="K193" s="260"/>
      <c r="L193" s="254">
        <f t="shared" si="31"/>
        <v>0</v>
      </c>
      <c r="M193" s="261"/>
      <c r="N193" s="225"/>
      <c r="O193" s="225"/>
    </row>
    <row r="194" spans="1:15" ht="15.75" hidden="1">
      <c r="A194" s="245" t="s">
        <v>330</v>
      </c>
      <c r="B194" s="246" t="s">
        <v>341</v>
      </c>
      <c r="C194" s="247" t="s">
        <v>332</v>
      </c>
      <c r="D194" s="256">
        <v>4</v>
      </c>
      <c r="E194" s="257">
        <v>3.5</v>
      </c>
      <c r="F194" s="257">
        <v>3</v>
      </c>
      <c r="G194" s="258">
        <v>2.5</v>
      </c>
      <c r="H194" s="259">
        <v>0</v>
      </c>
      <c r="I194" s="241"/>
      <c r="J194" s="252"/>
      <c r="K194" s="260"/>
      <c r="L194" s="254">
        <f t="shared" si="31"/>
        <v>0</v>
      </c>
      <c r="M194" s="261"/>
      <c r="N194" s="225"/>
      <c r="O194" s="225"/>
    </row>
    <row r="195" spans="1:15" ht="15.75" hidden="1">
      <c r="A195" s="245" t="s">
        <v>330</v>
      </c>
      <c r="B195" s="262" t="s">
        <v>342</v>
      </c>
      <c r="C195" s="263" t="s">
        <v>332</v>
      </c>
      <c r="D195" s="264">
        <v>4</v>
      </c>
      <c r="E195" s="265">
        <v>3.5</v>
      </c>
      <c r="F195" s="265">
        <v>3</v>
      </c>
      <c r="G195" s="266">
        <v>2.5</v>
      </c>
      <c r="H195" s="267">
        <v>0</v>
      </c>
      <c r="I195" s="241"/>
      <c r="J195" s="268"/>
      <c r="K195" s="269"/>
      <c r="L195" s="254">
        <f t="shared" si="31"/>
        <v>0</v>
      </c>
      <c r="M195" s="270"/>
      <c r="N195" s="225"/>
      <c r="O195" s="225"/>
    </row>
    <row r="196" spans="1:15" ht="16.5" hidden="1" thickBot="1">
      <c r="A196" s="271" t="s">
        <v>330</v>
      </c>
      <c r="B196" s="272" t="s">
        <v>343</v>
      </c>
      <c r="C196" s="273" t="s">
        <v>332</v>
      </c>
      <c r="D196" s="274">
        <v>3.5</v>
      </c>
      <c r="E196" s="275">
        <v>3</v>
      </c>
      <c r="F196" s="275">
        <v>2.5</v>
      </c>
      <c r="G196" s="276">
        <v>2</v>
      </c>
      <c r="H196" s="277">
        <v>300</v>
      </c>
      <c r="I196" s="231"/>
      <c r="J196" s="278"/>
      <c r="K196" s="279"/>
      <c r="L196" s="280">
        <f t="shared" si="31"/>
        <v>0</v>
      </c>
      <c r="M196" s="281"/>
      <c r="N196" s="225"/>
      <c r="O196" s="225"/>
    </row>
    <row r="197" spans="1:15" ht="15.75" hidden="1" thickBot="1">
      <c r="H197" s="282"/>
      <c r="I197" s="283"/>
      <c r="J197" s="478" t="s">
        <v>151</v>
      </c>
      <c r="K197" s="516"/>
      <c r="L197" s="284">
        <f>SUM(L185:L196)</f>
        <v>0</v>
      </c>
      <c r="N197" s="17"/>
      <c r="O197" s="17"/>
    </row>
    <row r="198" spans="1:15" ht="15.75" hidden="1" thickBot="1">
      <c r="I198" s="283"/>
      <c r="J198" s="478" t="s">
        <v>152</v>
      </c>
      <c r="K198" s="516"/>
      <c r="L198" s="95">
        <f>SUM(J185:J196)</f>
        <v>0</v>
      </c>
      <c r="N198" s="17"/>
      <c r="O198" s="17"/>
    </row>
    <row r="199" spans="1:15" ht="16.5" thickBot="1">
      <c r="A199" s="12"/>
      <c r="B199" s="12"/>
      <c r="C199" s="13"/>
      <c r="D199" s="14"/>
      <c r="E199" s="14"/>
      <c r="F199" s="12"/>
      <c r="G199" s="12"/>
      <c r="H199" s="93"/>
      <c r="I199" s="48"/>
      <c r="J199" s="97"/>
      <c r="K199" s="226"/>
      <c r="L199" s="227"/>
      <c r="M199" s="17"/>
      <c r="N199" s="17"/>
      <c r="O199" s="17"/>
    </row>
    <row r="200" spans="1:15" ht="24" customHeight="1" thickBot="1">
      <c r="A200" s="517" t="s">
        <v>153</v>
      </c>
      <c r="B200" s="503"/>
      <c r="C200" s="13"/>
      <c r="D200" s="14"/>
      <c r="E200" s="14"/>
      <c r="F200" s="12"/>
      <c r="G200" s="12"/>
      <c r="H200" s="93"/>
      <c r="I200" s="48"/>
      <c r="J200" s="97"/>
      <c r="K200" s="98"/>
      <c r="L200" s="99"/>
      <c r="M200" s="17"/>
      <c r="N200" s="17"/>
      <c r="O200" s="17"/>
    </row>
    <row r="201" spans="1:15" ht="24" customHeight="1" thickBot="1">
      <c r="A201" s="96" t="s">
        <v>154</v>
      </c>
      <c r="B201" s="96" t="s">
        <v>155</v>
      </c>
      <c r="C201" s="13"/>
      <c r="D201" s="14"/>
      <c r="E201" s="14"/>
      <c r="F201" s="12"/>
      <c r="G201" s="12"/>
      <c r="H201" s="93"/>
      <c r="I201" s="48"/>
      <c r="J201" s="97"/>
      <c r="K201" s="98"/>
      <c r="L201" s="99"/>
      <c r="M201" s="17"/>
      <c r="N201" s="17"/>
      <c r="O201" s="17"/>
    </row>
    <row r="202" spans="1:15" ht="24" customHeight="1" thickBot="1">
      <c r="A202" s="96" t="s">
        <v>156</v>
      </c>
      <c r="B202" s="96" t="s">
        <v>157</v>
      </c>
      <c r="C202" s="13"/>
      <c r="D202" s="14"/>
      <c r="E202" s="14"/>
      <c r="F202" s="12"/>
      <c r="G202" s="12"/>
      <c r="H202" s="93"/>
      <c r="I202" s="48"/>
      <c r="J202" s="97"/>
      <c r="K202" s="98"/>
      <c r="L202" s="99"/>
      <c r="M202" s="17"/>
      <c r="N202" s="17"/>
      <c r="O202" s="17"/>
    </row>
    <row r="203" spans="1:15" ht="24" customHeight="1" thickBot="1">
      <c r="A203" s="96" t="s">
        <v>158</v>
      </c>
      <c r="B203" s="96" t="s">
        <v>159</v>
      </c>
      <c r="C203" s="13"/>
      <c r="D203" s="14"/>
      <c r="E203" s="14"/>
      <c r="F203" s="12"/>
      <c r="G203" s="12"/>
      <c r="H203" s="93"/>
      <c r="I203" s="48"/>
      <c r="J203" s="97"/>
      <c r="K203" s="98"/>
      <c r="L203" s="99"/>
      <c r="M203" s="17"/>
      <c r="N203" s="17"/>
      <c r="O203" s="17"/>
    </row>
    <row r="204" spans="1:15" ht="24" customHeight="1" thickBot="1">
      <c r="A204" s="285" t="s">
        <v>160</v>
      </c>
      <c r="B204" s="285" t="s">
        <v>161</v>
      </c>
      <c r="C204" s="13"/>
      <c r="D204" s="14"/>
      <c r="E204" s="14"/>
      <c r="F204" s="12"/>
      <c r="G204" s="12"/>
      <c r="H204" s="93"/>
      <c r="I204" s="48"/>
      <c r="J204" s="100"/>
      <c r="K204" s="17"/>
      <c r="L204" s="23"/>
      <c r="M204" s="17"/>
      <c r="N204" s="17"/>
      <c r="O204" s="17"/>
    </row>
    <row r="205" spans="1:15" ht="32.25" customHeight="1" thickBot="1">
      <c r="A205" s="518" t="s">
        <v>344</v>
      </c>
      <c r="B205" s="519"/>
      <c r="C205" s="520"/>
      <c r="D205" s="14"/>
      <c r="E205" s="14"/>
      <c r="F205" s="12"/>
      <c r="G205" s="12"/>
      <c r="H205" s="93"/>
      <c r="I205" s="48"/>
      <c r="J205" s="100"/>
      <c r="K205" s="17"/>
      <c r="L205" s="23"/>
      <c r="M205" s="17"/>
      <c r="N205" s="17"/>
      <c r="O205" s="17"/>
    </row>
    <row r="206" spans="1:15" ht="57.75" customHeight="1" thickBot="1">
      <c r="A206" s="521" t="s">
        <v>460</v>
      </c>
      <c r="B206" s="502"/>
      <c r="C206" s="503"/>
      <c r="D206" s="522" t="s">
        <v>455</v>
      </c>
      <c r="E206" s="505"/>
      <c r="F206" s="505"/>
      <c r="G206" s="523"/>
      <c r="H206" s="286"/>
      <c r="I206" s="104"/>
      <c r="J206" s="287"/>
      <c r="K206" s="288"/>
      <c r="L206" s="17"/>
      <c r="M206" s="17"/>
      <c r="N206" s="17"/>
      <c r="O206" s="17"/>
    </row>
    <row r="207" spans="1:15" ht="34.5" customHeight="1" thickBot="1">
      <c r="A207" s="106" t="s">
        <v>12</v>
      </c>
      <c r="B207" s="107" t="s">
        <v>13</v>
      </c>
      <c r="C207" s="107" t="s">
        <v>163</v>
      </c>
      <c r="D207" s="108">
        <v>250</v>
      </c>
      <c r="E207" s="109" t="s">
        <v>17</v>
      </c>
      <c r="F207" s="110" t="s">
        <v>164</v>
      </c>
      <c r="G207" s="289"/>
      <c r="H207" s="47" t="s">
        <v>19</v>
      </c>
      <c r="I207" s="113"/>
      <c r="J207" s="114" t="s">
        <v>20</v>
      </c>
      <c r="K207" s="49" t="s">
        <v>21</v>
      </c>
      <c r="L207" s="115" t="s">
        <v>22</v>
      </c>
      <c r="M207" s="49" t="s">
        <v>23</v>
      </c>
      <c r="N207" s="17"/>
      <c r="O207" s="17"/>
    </row>
    <row r="208" spans="1:15" ht="20.45" customHeight="1">
      <c r="A208" s="116" t="s">
        <v>345</v>
      </c>
      <c r="B208" s="62" t="s">
        <v>346</v>
      </c>
      <c r="C208" s="290" t="s">
        <v>347</v>
      </c>
      <c r="D208" s="118">
        <v>0.84</v>
      </c>
      <c r="E208" s="119">
        <v>0.71</v>
      </c>
      <c r="F208" s="120">
        <v>0.6</v>
      </c>
      <c r="G208" s="291"/>
      <c r="H208" s="70" t="s">
        <v>470</v>
      </c>
      <c r="I208" s="104"/>
      <c r="J208" s="292"/>
      <c r="K208" s="125" t="str">
        <f t="shared" ref="K208:K215" si="32">IF((J208&gt;H208),J208-H208,"")</f>
        <v/>
      </c>
      <c r="L208" s="293">
        <f t="shared" ref="L208:L219" si="33">IF(AND(J208&lt;=249,J208&gt;0),"Min. 250",IF(J208&lt;=499,(D208*J208),IF(J208&lt;=999,(E208*J208),IF(J208&gt;=1000,(F208*J208)))))</f>
        <v>0</v>
      </c>
      <c r="M208" s="294" t="str">
        <f t="shared" ref="M208:M219" si="34">IF((MOD(J208,250)=0),"","Please order in units of 250")</f>
        <v/>
      </c>
      <c r="N208" s="17"/>
      <c r="O208" s="17"/>
    </row>
    <row r="209" spans="1:15" ht="20.45" customHeight="1">
      <c r="A209" s="127" t="s">
        <v>348</v>
      </c>
      <c r="B209" s="156" t="s">
        <v>349</v>
      </c>
      <c r="C209" s="290" t="s">
        <v>347</v>
      </c>
      <c r="D209" s="128">
        <v>0.84</v>
      </c>
      <c r="E209" s="129">
        <v>0.71</v>
      </c>
      <c r="F209" s="130">
        <v>0.6</v>
      </c>
      <c r="G209" s="295"/>
      <c r="H209" s="70" t="s">
        <v>470</v>
      </c>
      <c r="I209" s="104"/>
      <c r="J209" s="296"/>
      <c r="K209" s="133" t="str">
        <f t="shared" si="32"/>
        <v/>
      </c>
      <c r="L209" s="293">
        <f t="shared" si="33"/>
        <v>0</v>
      </c>
      <c r="M209" s="297" t="str">
        <f t="shared" si="34"/>
        <v/>
      </c>
      <c r="N209" s="17"/>
      <c r="O209" s="17"/>
    </row>
    <row r="210" spans="1:15" ht="20.45" customHeight="1">
      <c r="A210" s="127" t="s">
        <v>350</v>
      </c>
      <c r="B210" s="156" t="s">
        <v>351</v>
      </c>
      <c r="C210" s="290" t="s">
        <v>347</v>
      </c>
      <c r="D210" s="128">
        <v>1.2</v>
      </c>
      <c r="E210" s="129">
        <v>1.01</v>
      </c>
      <c r="F210" s="130">
        <v>0.85</v>
      </c>
      <c r="G210" s="295"/>
      <c r="H210" s="70" t="s">
        <v>470</v>
      </c>
      <c r="I210" s="104"/>
      <c r="J210" s="296"/>
      <c r="K210" s="133" t="str">
        <f t="shared" si="32"/>
        <v/>
      </c>
      <c r="L210" s="293">
        <f t="shared" si="33"/>
        <v>0</v>
      </c>
      <c r="M210" s="297" t="str">
        <f t="shared" si="34"/>
        <v/>
      </c>
      <c r="N210" s="17"/>
      <c r="O210" s="17"/>
    </row>
    <row r="211" spans="1:15" ht="20.45" customHeight="1">
      <c r="A211" s="127" t="s">
        <v>352</v>
      </c>
      <c r="B211" s="156" t="s">
        <v>353</v>
      </c>
      <c r="C211" s="298" t="s">
        <v>354</v>
      </c>
      <c r="D211" s="128">
        <v>1.05</v>
      </c>
      <c r="E211" s="129">
        <v>0.9</v>
      </c>
      <c r="F211" s="130">
        <v>0.8</v>
      </c>
      <c r="G211" s="295"/>
      <c r="H211" s="70" t="s">
        <v>470</v>
      </c>
      <c r="I211" s="104"/>
      <c r="J211" s="296"/>
      <c r="K211" s="133" t="str">
        <f t="shared" si="32"/>
        <v/>
      </c>
      <c r="L211" s="293">
        <f t="shared" si="33"/>
        <v>0</v>
      </c>
      <c r="M211" s="297" t="str">
        <f t="shared" si="34"/>
        <v/>
      </c>
      <c r="N211" s="17"/>
      <c r="O211" s="17"/>
    </row>
    <row r="212" spans="1:15" ht="20.45" customHeight="1">
      <c r="A212" s="127" t="s">
        <v>355</v>
      </c>
      <c r="B212" s="156" t="s">
        <v>356</v>
      </c>
      <c r="C212" s="298" t="s">
        <v>354</v>
      </c>
      <c r="D212" s="128">
        <v>1.05</v>
      </c>
      <c r="E212" s="129">
        <v>0.9</v>
      </c>
      <c r="F212" s="130">
        <v>0.8</v>
      </c>
      <c r="G212" s="295"/>
      <c r="H212" s="70" t="s">
        <v>470</v>
      </c>
      <c r="I212" s="104"/>
      <c r="J212" s="296"/>
      <c r="K212" s="133" t="str">
        <f t="shared" si="32"/>
        <v/>
      </c>
      <c r="L212" s="293">
        <f t="shared" si="33"/>
        <v>0</v>
      </c>
      <c r="M212" s="297" t="str">
        <f t="shared" si="34"/>
        <v/>
      </c>
      <c r="N212" s="17"/>
      <c r="O212" s="17"/>
    </row>
    <row r="213" spans="1:15" ht="20.45" customHeight="1">
      <c r="A213" s="127" t="s">
        <v>357</v>
      </c>
      <c r="B213" s="299" t="s">
        <v>358</v>
      </c>
      <c r="C213" s="298" t="s">
        <v>359</v>
      </c>
      <c r="D213" s="128">
        <v>0.99</v>
      </c>
      <c r="E213" s="129">
        <v>0.83</v>
      </c>
      <c r="F213" s="130">
        <v>0.7</v>
      </c>
      <c r="G213" s="295"/>
      <c r="H213" s="70" t="s">
        <v>470</v>
      </c>
      <c r="I213" s="104"/>
      <c r="J213" s="296"/>
      <c r="K213" s="133" t="str">
        <f t="shared" si="32"/>
        <v/>
      </c>
      <c r="L213" s="293">
        <f t="shared" si="33"/>
        <v>0</v>
      </c>
      <c r="M213" s="297" t="str">
        <f t="shared" si="34"/>
        <v/>
      </c>
      <c r="N213" s="17"/>
      <c r="O213" s="17"/>
    </row>
    <row r="214" spans="1:15" ht="20.45" customHeight="1">
      <c r="A214" s="127" t="s">
        <v>360</v>
      </c>
      <c r="B214" s="162" t="s">
        <v>361</v>
      </c>
      <c r="C214" s="290" t="s">
        <v>347</v>
      </c>
      <c r="D214" s="128">
        <v>0.84</v>
      </c>
      <c r="E214" s="129">
        <v>0.71</v>
      </c>
      <c r="F214" s="130">
        <v>0.6</v>
      </c>
      <c r="G214" s="295"/>
      <c r="H214" s="70" t="s">
        <v>470</v>
      </c>
      <c r="I214" s="104"/>
      <c r="J214" s="296"/>
      <c r="K214" s="133" t="str">
        <f t="shared" si="32"/>
        <v/>
      </c>
      <c r="L214" s="293">
        <f t="shared" si="33"/>
        <v>0</v>
      </c>
      <c r="M214" s="297" t="str">
        <f t="shared" si="34"/>
        <v/>
      </c>
      <c r="N214" s="17"/>
      <c r="O214" s="17"/>
    </row>
    <row r="215" spans="1:15" ht="20.45" customHeight="1">
      <c r="A215" s="196" t="s">
        <v>362</v>
      </c>
      <c r="B215" s="156" t="s">
        <v>363</v>
      </c>
      <c r="C215" s="290" t="s">
        <v>347</v>
      </c>
      <c r="D215" s="128">
        <v>1.2</v>
      </c>
      <c r="E215" s="129">
        <v>1.01</v>
      </c>
      <c r="F215" s="130">
        <v>0.85</v>
      </c>
      <c r="G215" s="295"/>
      <c r="H215" s="70" t="s">
        <v>470</v>
      </c>
      <c r="I215" s="202"/>
      <c r="J215" s="300"/>
      <c r="K215" s="133" t="str">
        <f t="shared" si="32"/>
        <v/>
      </c>
      <c r="L215" s="293">
        <f t="shared" si="33"/>
        <v>0</v>
      </c>
      <c r="M215" s="297" t="str">
        <f t="shared" si="34"/>
        <v/>
      </c>
      <c r="N215" s="17"/>
      <c r="O215" s="17"/>
    </row>
    <row r="216" spans="1:15" ht="20.45" customHeight="1">
      <c r="A216" s="147" t="s">
        <v>364</v>
      </c>
      <c r="B216" s="62" t="s">
        <v>365</v>
      </c>
      <c r="C216" s="290" t="s">
        <v>347</v>
      </c>
      <c r="D216" s="128"/>
      <c r="E216" s="129"/>
      <c r="F216" s="130"/>
      <c r="G216" s="301"/>
      <c r="H216" s="70" t="s">
        <v>470</v>
      </c>
      <c r="I216" s="202"/>
      <c r="J216" s="57"/>
      <c r="K216" s="58"/>
      <c r="L216" s="293">
        <f t="shared" si="33"/>
        <v>0</v>
      </c>
      <c r="M216" s="297" t="str">
        <f t="shared" si="34"/>
        <v/>
      </c>
      <c r="N216" s="17"/>
      <c r="O216" s="17"/>
    </row>
    <row r="217" spans="1:15" ht="20.45" customHeight="1">
      <c r="A217" s="188" t="s">
        <v>366</v>
      </c>
      <c r="B217" s="62" t="s">
        <v>367</v>
      </c>
      <c r="C217" s="189" t="s">
        <v>368</v>
      </c>
      <c r="D217" s="128">
        <v>0.91</v>
      </c>
      <c r="E217" s="129">
        <v>0.77</v>
      </c>
      <c r="F217" s="130">
        <v>0.65</v>
      </c>
      <c r="G217" s="131"/>
      <c r="H217" s="70" t="s">
        <v>470</v>
      </c>
      <c r="I217" s="202"/>
      <c r="J217" s="57"/>
      <c r="K217" s="58" t="str">
        <f>IF((J217&gt;H217),J217-H217,"")</f>
        <v/>
      </c>
      <c r="L217" s="293">
        <f t="shared" si="33"/>
        <v>0</v>
      </c>
      <c r="M217" s="297" t="str">
        <f t="shared" si="34"/>
        <v/>
      </c>
      <c r="N217" s="17"/>
      <c r="O217" s="17"/>
    </row>
    <row r="218" spans="1:15" ht="20.45" hidden="1" customHeight="1">
      <c r="A218" s="147" t="s">
        <v>369</v>
      </c>
      <c r="B218" s="156" t="s">
        <v>370</v>
      </c>
      <c r="C218" s="290" t="s">
        <v>347</v>
      </c>
      <c r="D218" s="157"/>
      <c r="E218" s="153"/>
      <c r="F218" s="154"/>
      <c r="G218" s="295"/>
      <c r="H218" s="70" t="s">
        <v>470</v>
      </c>
      <c r="I218" s="202"/>
      <c r="J218" s="302"/>
      <c r="K218" s="133" t="str">
        <f t="shared" ref="K218:K219" si="35">IF((J218&gt;H218),J218-H218,"")</f>
        <v/>
      </c>
      <c r="L218" s="293">
        <f t="shared" si="33"/>
        <v>0</v>
      </c>
      <c r="M218" s="297" t="str">
        <f t="shared" si="34"/>
        <v/>
      </c>
      <c r="N218" s="17"/>
      <c r="O218" s="17"/>
    </row>
    <row r="219" spans="1:15" ht="20.45" customHeight="1" thickBot="1">
      <c r="A219" s="303" t="s">
        <v>373</v>
      </c>
      <c r="B219" s="214" t="s">
        <v>374</v>
      </c>
      <c r="C219" s="304" t="s">
        <v>347</v>
      </c>
      <c r="D219" s="216">
        <v>0.84</v>
      </c>
      <c r="E219" s="217">
        <v>0.71</v>
      </c>
      <c r="F219" s="218">
        <v>0.6</v>
      </c>
      <c r="G219" s="305"/>
      <c r="H219" s="70" t="s">
        <v>470</v>
      </c>
      <c r="I219" s="202"/>
      <c r="J219" s="306"/>
      <c r="K219" s="133" t="str">
        <f t="shared" si="35"/>
        <v/>
      </c>
      <c r="L219" s="293">
        <f t="shared" si="33"/>
        <v>0</v>
      </c>
      <c r="M219" s="297" t="str">
        <f t="shared" si="34"/>
        <v/>
      </c>
      <c r="N219" s="17"/>
      <c r="O219" s="17"/>
    </row>
    <row r="220" spans="1:15" ht="20.45" customHeight="1" thickBot="1">
      <c r="A220" s="307"/>
      <c r="B220" s="308"/>
      <c r="C220" s="178"/>
      <c r="D220" s="178"/>
      <c r="E220" s="103"/>
      <c r="F220" s="180"/>
      <c r="G220" s="309"/>
      <c r="H220" s="310"/>
      <c r="I220" s="48"/>
      <c r="J220" s="478" t="s">
        <v>151</v>
      </c>
      <c r="K220" s="516"/>
      <c r="L220" s="182">
        <f>SUM(L208:L219)</f>
        <v>0</v>
      </c>
      <c r="M220" s="311"/>
      <c r="N220" s="17"/>
      <c r="O220" s="17"/>
    </row>
    <row r="221" spans="1:15" ht="20.45" customHeight="1" thickBot="1">
      <c r="A221" s="312"/>
      <c r="B221" s="312"/>
      <c r="C221" s="178"/>
      <c r="D221" s="178"/>
      <c r="E221" s="103"/>
      <c r="F221" s="180"/>
      <c r="G221" s="309"/>
      <c r="H221" s="227"/>
      <c r="I221" s="48"/>
      <c r="J221" s="478" t="s">
        <v>152</v>
      </c>
      <c r="K221" s="516"/>
      <c r="L221" s="95">
        <f>SUM(J208:J219)</f>
        <v>0</v>
      </c>
      <c r="M221" s="17"/>
      <c r="N221" s="17"/>
      <c r="O221" s="17"/>
    </row>
    <row r="222" spans="1:15" ht="20.45" customHeight="1" thickBot="1">
      <c r="A222" s="312"/>
      <c r="B222" s="312"/>
      <c r="C222" s="178"/>
      <c r="D222" s="178"/>
      <c r="E222" s="103"/>
      <c r="F222" s="180"/>
      <c r="G222" s="309"/>
      <c r="H222" s="227"/>
      <c r="I222" s="313"/>
      <c r="J222" s="314"/>
      <c r="K222" s="23"/>
      <c r="L222" s="17"/>
      <c r="M222" s="17"/>
      <c r="N222" s="17"/>
      <c r="O222" s="17"/>
    </row>
    <row r="223" spans="1:15" ht="34.5" customHeight="1" thickBot="1">
      <c r="A223" s="480" t="s">
        <v>375</v>
      </c>
      <c r="B223" s="481"/>
      <c r="C223" s="482"/>
      <c r="D223" s="14"/>
      <c r="E223" s="14"/>
      <c r="F223" s="12"/>
      <c r="G223" s="12"/>
      <c r="H223" s="93"/>
      <c r="I223" s="48"/>
      <c r="J223" s="315"/>
      <c r="K223" s="17"/>
      <c r="L223" s="17"/>
      <c r="M223" s="23"/>
      <c r="N223" s="316"/>
      <c r="O223" s="17"/>
    </row>
    <row r="224" spans="1:15" ht="32.25" customHeight="1" thickBot="1">
      <c r="A224" s="498" t="s">
        <v>376</v>
      </c>
      <c r="B224" s="499"/>
      <c r="C224" s="500"/>
      <c r="D224" s="14"/>
      <c r="E224" s="14"/>
      <c r="F224" s="12"/>
      <c r="G224" s="12"/>
      <c r="H224" s="93"/>
      <c r="I224" s="48"/>
      <c r="J224" s="315"/>
      <c r="K224" s="17"/>
      <c r="L224" s="17"/>
      <c r="M224" s="23"/>
      <c r="N224" s="317"/>
      <c r="O224" s="17"/>
    </row>
    <row r="225" spans="1:15" ht="34.5" customHeight="1" thickBot="1">
      <c r="A225" s="501" t="s">
        <v>377</v>
      </c>
      <c r="B225" s="502"/>
      <c r="C225" s="503"/>
      <c r="D225" s="504" t="s">
        <v>456</v>
      </c>
      <c r="E225" s="505"/>
      <c r="F225" s="505"/>
      <c r="G225" s="506"/>
      <c r="H225" s="318"/>
      <c r="I225" s="48"/>
      <c r="J225" s="17"/>
      <c r="K225" s="17"/>
      <c r="L225" s="17"/>
      <c r="M225" s="17"/>
      <c r="N225" s="317"/>
      <c r="O225" s="17"/>
    </row>
    <row r="226" spans="1:15" ht="31.5" customHeight="1" thickBot="1">
      <c r="A226" s="319" t="s">
        <v>12</v>
      </c>
      <c r="B226" s="320" t="s">
        <v>13</v>
      </c>
      <c r="C226" s="321" t="s">
        <v>163</v>
      </c>
      <c r="D226" s="322" t="s">
        <v>378</v>
      </c>
      <c r="E226" s="323" t="s">
        <v>379</v>
      </c>
      <c r="F226" s="321" t="s">
        <v>16</v>
      </c>
      <c r="G226" s="111"/>
      <c r="H226" s="47" t="s">
        <v>19</v>
      </c>
      <c r="I226" s="324"/>
      <c r="J226" s="49" t="s">
        <v>20</v>
      </c>
      <c r="K226" s="49"/>
      <c r="L226" s="49" t="s">
        <v>22</v>
      </c>
      <c r="M226" s="49" t="s">
        <v>23</v>
      </c>
      <c r="N226" s="317"/>
      <c r="O226" s="17"/>
    </row>
    <row r="227" spans="1:15" ht="20.45" customHeight="1">
      <c r="A227" s="325" t="s">
        <v>24</v>
      </c>
      <c r="B227" s="326" t="s">
        <v>25</v>
      </c>
      <c r="C227" s="327" t="s">
        <v>380</v>
      </c>
      <c r="D227" s="328">
        <v>6.5</v>
      </c>
      <c r="E227" s="329">
        <v>5</v>
      </c>
      <c r="F227" s="330">
        <v>4</v>
      </c>
      <c r="G227" s="331"/>
      <c r="H227" s="77">
        <v>185</v>
      </c>
      <c r="I227" s="332"/>
      <c r="J227" s="333"/>
      <c r="K227" s="334"/>
      <c r="L227" s="335">
        <f t="shared" ref="L227:L289" si="36">(IF(J227&lt;=24,(D227*J227),IF(J227&lt;=99,(E227*J227),IF(J227&gt;=100,(F227*J227)))))</f>
        <v>0</v>
      </c>
      <c r="M227" s="336"/>
      <c r="N227" s="23"/>
      <c r="O227" s="17"/>
    </row>
    <row r="228" spans="1:15" ht="20.45" hidden="1" customHeight="1">
      <c r="A228" s="196" t="s">
        <v>24</v>
      </c>
      <c r="B228" s="156" t="s">
        <v>25</v>
      </c>
      <c r="C228" s="298" t="s">
        <v>381</v>
      </c>
      <c r="D228" s="337">
        <v>8.5</v>
      </c>
      <c r="E228" s="338">
        <v>7</v>
      </c>
      <c r="F228" s="339">
        <v>5.5</v>
      </c>
      <c r="G228" s="340"/>
      <c r="H228" s="77" t="s">
        <v>111</v>
      </c>
      <c r="I228" s="341"/>
      <c r="J228" s="333"/>
      <c r="K228" s="342"/>
      <c r="L228" s="335">
        <f t="shared" si="36"/>
        <v>0</v>
      </c>
      <c r="M228" s="343"/>
      <c r="N228" s="23"/>
      <c r="O228" s="17"/>
    </row>
    <row r="229" spans="1:15" ht="20.45" customHeight="1">
      <c r="A229" s="196" t="s">
        <v>27</v>
      </c>
      <c r="B229" s="156" t="s">
        <v>28</v>
      </c>
      <c r="C229" s="298" t="s">
        <v>380</v>
      </c>
      <c r="D229" s="328">
        <v>6.5</v>
      </c>
      <c r="E229" s="329">
        <v>5</v>
      </c>
      <c r="F229" s="330">
        <v>4</v>
      </c>
      <c r="G229" s="340"/>
      <c r="H229" s="70">
        <v>258</v>
      </c>
      <c r="I229" s="332"/>
      <c r="J229" s="333"/>
      <c r="K229" s="342"/>
      <c r="L229" s="335">
        <f t="shared" si="36"/>
        <v>0</v>
      </c>
      <c r="M229" s="343"/>
      <c r="N229" s="23"/>
      <c r="O229" s="17"/>
    </row>
    <row r="230" spans="1:15" ht="20.45" customHeight="1">
      <c r="A230" s="196" t="s">
        <v>30</v>
      </c>
      <c r="B230" s="156" t="s">
        <v>31</v>
      </c>
      <c r="C230" s="298" t="s">
        <v>380</v>
      </c>
      <c r="D230" s="328">
        <v>6.5</v>
      </c>
      <c r="E230" s="329">
        <v>5</v>
      </c>
      <c r="F230" s="330">
        <v>4</v>
      </c>
      <c r="G230" s="340"/>
      <c r="H230" s="70" t="s">
        <v>111</v>
      </c>
      <c r="I230" s="341" t="s">
        <v>473</v>
      </c>
      <c r="J230" s="333"/>
      <c r="K230" s="342"/>
      <c r="L230" s="335">
        <f t="shared" si="36"/>
        <v>0</v>
      </c>
      <c r="M230" s="343"/>
      <c r="N230" s="23"/>
      <c r="O230" s="17"/>
    </row>
    <row r="231" spans="1:15" ht="20.45" customHeight="1">
      <c r="A231" s="196" t="s">
        <v>34</v>
      </c>
      <c r="B231" s="156" t="s">
        <v>35</v>
      </c>
      <c r="C231" s="298" t="s">
        <v>380</v>
      </c>
      <c r="D231" s="337">
        <v>5.5</v>
      </c>
      <c r="E231" s="338">
        <v>4.5</v>
      </c>
      <c r="F231" s="339">
        <v>3.5</v>
      </c>
      <c r="G231" s="340"/>
      <c r="H231" s="70" t="s">
        <v>111</v>
      </c>
      <c r="I231" s="341" t="s">
        <v>474</v>
      </c>
      <c r="J231" s="333"/>
      <c r="K231" s="342"/>
      <c r="L231" s="335">
        <f t="shared" si="36"/>
        <v>0</v>
      </c>
      <c r="M231" s="343"/>
      <c r="N231" s="23"/>
      <c r="O231" s="344" t="s">
        <v>232</v>
      </c>
    </row>
    <row r="232" spans="1:15" ht="20.45" customHeight="1">
      <c r="A232" s="196" t="s">
        <v>36</v>
      </c>
      <c r="B232" s="156" t="s">
        <v>37</v>
      </c>
      <c r="C232" s="298" t="s">
        <v>380</v>
      </c>
      <c r="D232" s="337">
        <v>5.5</v>
      </c>
      <c r="E232" s="338">
        <v>4.5</v>
      </c>
      <c r="F232" s="339">
        <v>3.5</v>
      </c>
      <c r="G232" s="340"/>
      <c r="H232" s="70" t="s">
        <v>111</v>
      </c>
      <c r="I232" s="341" t="s">
        <v>475</v>
      </c>
      <c r="J232" s="333"/>
      <c r="K232" s="342"/>
      <c r="L232" s="335">
        <f t="shared" si="36"/>
        <v>0</v>
      </c>
      <c r="M232" s="343"/>
      <c r="N232" s="23"/>
      <c r="O232" s="17"/>
    </row>
    <row r="233" spans="1:15" ht="20.45" customHeight="1">
      <c r="A233" s="196" t="s">
        <v>38</v>
      </c>
      <c r="B233" s="156" t="s">
        <v>39</v>
      </c>
      <c r="C233" s="298" t="s">
        <v>380</v>
      </c>
      <c r="D233" s="328">
        <v>6.5</v>
      </c>
      <c r="E233" s="329">
        <v>5</v>
      </c>
      <c r="F233" s="330">
        <v>4</v>
      </c>
      <c r="G233" s="340"/>
      <c r="H233" s="70">
        <v>100</v>
      </c>
      <c r="I233" s="341"/>
      <c r="J233" s="333"/>
      <c r="K233" s="342"/>
      <c r="L233" s="335">
        <f t="shared" si="36"/>
        <v>0</v>
      </c>
      <c r="M233" s="343"/>
      <c r="N233" s="23"/>
      <c r="O233" s="17"/>
    </row>
    <row r="234" spans="1:15" ht="20.45" hidden="1" customHeight="1">
      <c r="A234" s="196" t="s">
        <v>40</v>
      </c>
      <c r="B234" s="156" t="s">
        <v>41</v>
      </c>
      <c r="C234" s="298" t="s">
        <v>380</v>
      </c>
      <c r="D234" s="337">
        <v>7.5</v>
      </c>
      <c r="E234" s="338">
        <v>6</v>
      </c>
      <c r="F234" s="339">
        <v>4.5</v>
      </c>
      <c r="G234" s="340"/>
      <c r="H234" s="70" t="s">
        <v>111</v>
      </c>
      <c r="I234" s="341"/>
      <c r="J234" s="333"/>
      <c r="K234" s="342"/>
      <c r="L234" s="335">
        <f t="shared" si="36"/>
        <v>0</v>
      </c>
      <c r="M234" s="343"/>
      <c r="N234" s="23"/>
      <c r="O234" s="17"/>
    </row>
    <row r="235" spans="1:15" ht="20.45" customHeight="1">
      <c r="A235" s="196" t="s">
        <v>42</v>
      </c>
      <c r="B235" s="156" t="s">
        <v>43</v>
      </c>
      <c r="C235" s="298" t="s">
        <v>380</v>
      </c>
      <c r="D235" s="328">
        <v>6.5</v>
      </c>
      <c r="E235" s="329">
        <v>5</v>
      </c>
      <c r="F235" s="330">
        <v>4</v>
      </c>
      <c r="G235" s="340"/>
      <c r="H235" s="70">
        <v>32</v>
      </c>
      <c r="I235" s="332"/>
      <c r="J235" s="333"/>
      <c r="K235" s="342"/>
      <c r="L235" s="335">
        <f t="shared" si="36"/>
        <v>0</v>
      </c>
      <c r="M235" s="343"/>
      <c r="N235" s="23"/>
      <c r="O235" s="17"/>
    </row>
    <row r="236" spans="1:15" ht="20.45" customHeight="1">
      <c r="A236" s="196" t="s">
        <v>383</v>
      </c>
      <c r="B236" s="156" t="s">
        <v>75</v>
      </c>
      <c r="C236" s="298" t="s">
        <v>380</v>
      </c>
      <c r="D236" s="328">
        <v>6.5</v>
      </c>
      <c r="E236" s="329">
        <v>5</v>
      </c>
      <c r="F236" s="330">
        <v>4</v>
      </c>
      <c r="G236" s="340"/>
      <c r="H236" s="77">
        <v>189</v>
      </c>
      <c r="I236" s="332"/>
      <c r="J236" s="333"/>
      <c r="K236" s="342"/>
      <c r="L236" s="335">
        <f>(IF(J236&lt;=24,(D236*J236),IF(J236&lt;=99,(E236*J236),IF(J236&gt;=100,(F236*J236)))))</f>
        <v>0</v>
      </c>
      <c r="M236" s="343"/>
      <c r="N236" s="23"/>
      <c r="O236" s="17"/>
    </row>
    <row r="237" spans="1:15" ht="20.45" hidden="1" customHeight="1">
      <c r="A237" s="196" t="s">
        <v>384</v>
      </c>
      <c r="B237" s="156" t="s">
        <v>385</v>
      </c>
      <c r="C237" s="298" t="s">
        <v>380</v>
      </c>
      <c r="D237" s="337">
        <v>7.5</v>
      </c>
      <c r="E237" s="338">
        <v>6</v>
      </c>
      <c r="F237" s="339">
        <v>4.5</v>
      </c>
      <c r="G237" s="340"/>
      <c r="H237" s="70" t="s">
        <v>111</v>
      </c>
      <c r="I237" s="341"/>
      <c r="J237" s="333"/>
      <c r="K237" s="342"/>
      <c r="L237" s="335">
        <f>(IF(J237&lt;=24,(D237*J237),IF(J237&lt;=99,(E237*J237),IF(J237&gt;=100,(F237*J237)))))</f>
        <v>0</v>
      </c>
      <c r="M237" s="343"/>
      <c r="N237" s="23"/>
      <c r="O237" s="17"/>
    </row>
    <row r="238" spans="1:15" ht="20.45" hidden="1" customHeight="1">
      <c r="A238" s="196" t="s">
        <v>44</v>
      </c>
      <c r="B238" s="156" t="s">
        <v>386</v>
      </c>
      <c r="C238" s="298" t="s">
        <v>380</v>
      </c>
      <c r="D238" s="328">
        <v>6.5</v>
      </c>
      <c r="E238" s="329">
        <v>5</v>
      </c>
      <c r="F238" s="330">
        <v>4</v>
      </c>
      <c r="G238" s="340"/>
      <c r="H238" s="70" t="s">
        <v>111</v>
      </c>
      <c r="I238" s="341"/>
      <c r="J238" s="333"/>
      <c r="K238" s="342"/>
      <c r="L238" s="335">
        <f t="shared" si="36"/>
        <v>0</v>
      </c>
      <c r="M238" s="343"/>
      <c r="N238" s="23"/>
      <c r="O238" s="17"/>
    </row>
    <row r="239" spans="1:15" ht="20.45" customHeight="1">
      <c r="A239" s="196" t="s">
        <v>47</v>
      </c>
      <c r="B239" s="156" t="s">
        <v>387</v>
      </c>
      <c r="C239" s="298" t="s">
        <v>380</v>
      </c>
      <c r="D239" s="337">
        <v>7.5</v>
      </c>
      <c r="E239" s="338">
        <v>6</v>
      </c>
      <c r="F239" s="339">
        <v>4.5</v>
      </c>
      <c r="G239" s="340"/>
      <c r="H239" s="70">
        <v>184</v>
      </c>
      <c r="I239" s="332"/>
      <c r="J239" s="333"/>
      <c r="K239" s="342"/>
      <c r="L239" s="335">
        <f t="shared" si="36"/>
        <v>0</v>
      </c>
      <c r="M239" s="343"/>
      <c r="N239" s="23"/>
      <c r="O239" s="17"/>
    </row>
    <row r="240" spans="1:15" ht="20.45" hidden="1" customHeight="1">
      <c r="A240" s="196" t="s">
        <v>49</v>
      </c>
      <c r="B240" s="156" t="s">
        <v>50</v>
      </c>
      <c r="C240" s="298" t="s">
        <v>380</v>
      </c>
      <c r="D240" s="345">
        <v>7</v>
      </c>
      <c r="E240" s="346">
        <v>5.5</v>
      </c>
      <c r="F240" s="347">
        <v>4</v>
      </c>
      <c r="G240" s="340"/>
      <c r="H240" s="70" t="s">
        <v>111</v>
      </c>
      <c r="I240" s="341"/>
      <c r="J240" s="333"/>
      <c r="K240" s="342"/>
      <c r="L240" s="335">
        <f t="shared" si="36"/>
        <v>0</v>
      </c>
      <c r="M240" s="343"/>
      <c r="N240" s="23"/>
      <c r="O240" s="17"/>
    </row>
    <row r="241" spans="1:15" ht="20.45" hidden="1" customHeight="1">
      <c r="A241" s="196" t="s">
        <v>51</v>
      </c>
      <c r="B241" s="156" t="s">
        <v>52</v>
      </c>
      <c r="C241" s="298" t="s">
        <v>380</v>
      </c>
      <c r="D241" s="337">
        <v>7.25</v>
      </c>
      <c r="E241" s="338">
        <v>5.75</v>
      </c>
      <c r="F241" s="339">
        <v>4.25</v>
      </c>
      <c r="G241" s="340"/>
      <c r="H241" s="70" t="s">
        <v>111</v>
      </c>
      <c r="I241" s="341"/>
      <c r="J241" s="333"/>
      <c r="K241" s="342"/>
      <c r="L241" s="335">
        <f t="shared" si="36"/>
        <v>0</v>
      </c>
      <c r="M241" s="343"/>
      <c r="N241" s="23"/>
      <c r="O241" s="17"/>
    </row>
    <row r="242" spans="1:15" ht="20.45" hidden="1" customHeight="1">
      <c r="A242" s="196" t="s">
        <v>53</v>
      </c>
      <c r="B242" s="156" t="s">
        <v>54</v>
      </c>
      <c r="C242" s="298" t="s">
        <v>380</v>
      </c>
      <c r="D242" s="348">
        <v>7</v>
      </c>
      <c r="E242" s="349">
        <v>5.5</v>
      </c>
      <c r="F242" s="350">
        <v>4</v>
      </c>
      <c r="G242" s="340"/>
      <c r="H242" s="70"/>
      <c r="I242" s="341"/>
      <c r="J242" s="333"/>
      <c r="K242" s="342"/>
      <c r="L242" s="335">
        <f t="shared" si="36"/>
        <v>0</v>
      </c>
      <c r="M242" s="343"/>
      <c r="N242" s="23"/>
      <c r="O242" s="17"/>
    </row>
    <row r="243" spans="1:15" ht="20.45" customHeight="1">
      <c r="A243" s="196" t="s">
        <v>56</v>
      </c>
      <c r="B243" s="156" t="s">
        <v>57</v>
      </c>
      <c r="C243" s="298" t="s">
        <v>380</v>
      </c>
      <c r="D243" s="337">
        <v>5.5</v>
      </c>
      <c r="E243" s="338">
        <v>4.5</v>
      </c>
      <c r="F243" s="339">
        <v>3.5</v>
      </c>
      <c r="G243" s="340"/>
      <c r="H243" s="77">
        <v>518</v>
      </c>
      <c r="I243" s="332"/>
      <c r="J243" s="333"/>
      <c r="K243" s="342"/>
      <c r="L243" s="335">
        <f t="shared" si="36"/>
        <v>0</v>
      </c>
      <c r="M243" s="343"/>
      <c r="N243" s="23"/>
      <c r="O243" s="17"/>
    </row>
    <row r="244" spans="1:15" ht="20.45" customHeight="1">
      <c r="A244" s="196" t="s">
        <v>58</v>
      </c>
      <c r="B244" s="156" t="s">
        <v>59</v>
      </c>
      <c r="C244" s="298" t="s">
        <v>380</v>
      </c>
      <c r="D244" s="337">
        <v>7.5</v>
      </c>
      <c r="E244" s="338">
        <v>6</v>
      </c>
      <c r="F244" s="339">
        <v>4.5</v>
      </c>
      <c r="G244" s="340"/>
      <c r="H244" s="70" t="s">
        <v>111</v>
      </c>
      <c r="I244" s="341" t="s">
        <v>475</v>
      </c>
      <c r="J244" s="333"/>
      <c r="K244" s="342"/>
      <c r="L244" s="335">
        <f t="shared" si="36"/>
        <v>0</v>
      </c>
      <c r="M244" s="343"/>
      <c r="N244" s="23"/>
      <c r="O244" s="17"/>
    </row>
    <row r="245" spans="1:15" ht="20.45" customHeight="1">
      <c r="A245" s="196" t="s">
        <v>60</v>
      </c>
      <c r="B245" s="156" t="s">
        <v>389</v>
      </c>
      <c r="C245" s="298" t="s">
        <v>380</v>
      </c>
      <c r="D245" s="337">
        <v>5.5</v>
      </c>
      <c r="E245" s="338">
        <v>4.5</v>
      </c>
      <c r="F245" s="339">
        <v>3.5</v>
      </c>
      <c r="G245" s="340"/>
      <c r="H245" s="77">
        <v>249</v>
      </c>
      <c r="I245" s="332"/>
      <c r="J245" s="333"/>
      <c r="K245" s="342"/>
      <c r="L245" s="335">
        <f t="shared" si="36"/>
        <v>0</v>
      </c>
      <c r="M245" s="343"/>
      <c r="N245" s="23"/>
      <c r="O245" s="17"/>
    </row>
    <row r="246" spans="1:15" ht="20.45" hidden="1" customHeight="1">
      <c r="A246" s="196" t="s">
        <v>62</v>
      </c>
      <c r="B246" s="156" t="s">
        <v>63</v>
      </c>
      <c r="C246" s="298" t="s">
        <v>380</v>
      </c>
      <c r="D246" s="337">
        <v>7.5</v>
      </c>
      <c r="E246" s="338">
        <v>6</v>
      </c>
      <c r="F246" s="339">
        <v>4.5</v>
      </c>
      <c r="G246" s="340"/>
      <c r="H246" s="70" t="s">
        <v>111</v>
      </c>
      <c r="I246" s="332"/>
      <c r="J246" s="333"/>
      <c r="K246" s="342"/>
      <c r="L246" s="335">
        <f t="shared" si="36"/>
        <v>0</v>
      </c>
      <c r="M246" s="343"/>
      <c r="N246" s="23"/>
      <c r="O246" s="17"/>
    </row>
    <row r="247" spans="1:15" ht="20.45" hidden="1" customHeight="1">
      <c r="A247" s="196" t="s">
        <v>64</v>
      </c>
      <c r="B247" s="156" t="s">
        <v>65</v>
      </c>
      <c r="C247" s="298" t="s">
        <v>380</v>
      </c>
      <c r="D247" s="337">
        <v>5.5</v>
      </c>
      <c r="E247" s="338">
        <v>4.5</v>
      </c>
      <c r="F247" s="339">
        <v>3.5</v>
      </c>
      <c r="G247" s="340"/>
      <c r="H247" s="70" t="s">
        <v>382</v>
      </c>
      <c r="I247" s="341"/>
      <c r="J247" s="333"/>
      <c r="K247" s="342"/>
      <c r="L247" s="335">
        <f t="shared" si="36"/>
        <v>0</v>
      </c>
      <c r="M247" s="343"/>
      <c r="N247" s="23"/>
      <c r="O247" s="17"/>
    </row>
    <row r="248" spans="1:15" ht="20.45" hidden="1" customHeight="1">
      <c r="A248" s="196" t="s">
        <v>66</v>
      </c>
      <c r="B248" s="156" t="s">
        <v>390</v>
      </c>
      <c r="C248" s="298" t="s">
        <v>380</v>
      </c>
      <c r="D248" s="337">
        <v>7.5</v>
      </c>
      <c r="E248" s="338">
        <v>6</v>
      </c>
      <c r="F248" s="339">
        <v>4.5</v>
      </c>
      <c r="G248" s="340"/>
      <c r="H248" s="70" t="s">
        <v>382</v>
      </c>
      <c r="I248" s="341"/>
      <c r="J248" s="333"/>
      <c r="K248" s="342"/>
      <c r="L248" s="335">
        <f t="shared" si="36"/>
        <v>0</v>
      </c>
      <c r="M248" s="343"/>
      <c r="N248" s="23"/>
      <c r="O248" s="17"/>
    </row>
    <row r="249" spans="1:15" ht="20.45" customHeight="1">
      <c r="A249" s="196" t="s">
        <v>68</v>
      </c>
      <c r="B249" s="156" t="s">
        <v>391</v>
      </c>
      <c r="C249" s="298" t="s">
        <v>380</v>
      </c>
      <c r="D249" s="337">
        <v>5.5</v>
      </c>
      <c r="E249" s="338">
        <v>4.5</v>
      </c>
      <c r="F249" s="339">
        <v>3.5</v>
      </c>
      <c r="G249" s="340"/>
      <c r="H249" s="70">
        <v>161</v>
      </c>
      <c r="I249" s="341"/>
      <c r="J249" s="333"/>
      <c r="K249" s="342"/>
      <c r="L249" s="335">
        <f t="shared" si="36"/>
        <v>0</v>
      </c>
      <c r="M249" s="343"/>
      <c r="N249" s="23"/>
      <c r="O249" s="17"/>
    </row>
    <row r="250" spans="1:15" ht="20.45" hidden="1" customHeight="1">
      <c r="A250" s="196" t="s">
        <v>71</v>
      </c>
      <c r="B250" s="156" t="s">
        <v>72</v>
      </c>
      <c r="C250" s="298" t="s">
        <v>380</v>
      </c>
      <c r="D250" s="337">
        <v>5.25</v>
      </c>
      <c r="E250" s="338">
        <v>4.25</v>
      </c>
      <c r="F250" s="463">
        <v>3.25</v>
      </c>
      <c r="G250" s="340"/>
      <c r="H250" s="70" t="s">
        <v>111</v>
      </c>
      <c r="I250" s="341"/>
      <c r="J250" s="333"/>
      <c r="K250" s="342"/>
      <c r="L250" s="335">
        <f t="shared" si="36"/>
        <v>0</v>
      </c>
      <c r="M250" s="343"/>
      <c r="N250" s="23"/>
      <c r="O250" s="17"/>
    </row>
    <row r="251" spans="1:15" ht="20.45" customHeight="1">
      <c r="A251" s="196" t="s">
        <v>392</v>
      </c>
      <c r="B251" s="156" t="s">
        <v>393</v>
      </c>
      <c r="C251" s="298" t="s">
        <v>380</v>
      </c>
      <c r="D251" s="337">
        <v>5.5</v>
      </c>
      <c r="E251" s="338">
        <v>4.5</v>
      </c>
      <c r="F251" s="339">
        <v>3.5</v>
      </c>
      <c r="G251" s="340"/>
      <c r="H251" s="70">
        <v>431</v>
      </c>
      <c r="I251" s="341"/>
      <c r="J251" s="333"/>
      <c r="K251" s="342"/>
      <c r="L251" s="335">
        <f t="shared" si="36"/>
        <v>0</v>
      </c>
      <c r="M251" s="343"/>
      <c r="N251" s="23"/>
      <c r="O251" s="17"/>
    </row>
    <row r="252" spans="1:15" ht="20.45" customHeight="1">
      <c r="A252" s="196" t="s">
        <v>73</v>
      </c>
      <c r="B252" s="156" t="s">
        <v>74</v>
      </c>
      <c r="C252" s="298" t="s">
        <v>380</v>
      </c>
      <c r="D252" s="337">
        <v>5.5</v>
      </c>
      <c r="E252" s="338">
        <v>4.5</v>
      </c>
      <c r="F252" s="339">
        <v>3.5</v>
      </c>
      <c r="G252" s="340"/>
      <c r="H252" s="70">
        <v>847</v>
      </c>
      <c r="I252" s="332"/>
      <c r="J252" s="333"/>
      <c r="K252" s="342"/>
      <c r="L252" s="335">
        <f t="shared" si="36"/>
        <v>0</v>
      </c>
      <c r="M252" s="343"/>
      <c r="N252" s="23"/>
      <c r="O252" s="17"/>
    </row>
    <row r="253" spans="1:15" ht="20.45" customHeight="1">
      <c r="A253" s="196" t="s">
        <v>76</v>
      </c>
      <c r="B253" s="156" t="s">
        <v>77</v>
      </c>
      <c r="C253" s="298" t="s">
        <v>380</v>
      </c>
      <c r="D253" s="337">
        <v>5.5</v>
      </c>
      <c r="E253" s="338">
        <v>4.5</v>
      </c>
      <c r="F253" s="339">
        <v>3.5</v>
      </c>
      <c r="G253" s="340"/>
      <c r="H253" s="70" t="s">
        <v>111</v>
      </c>
      <c r="I253" s="341" t="s">
        <v>475</v>
      </c>
      <c r="J253" s="333"/>
      <c r="K253" s="342"/>
      <c r="L253" s="335">
        <f t="shared" si="36"/>
        <v>0</v>
      </c>
      <c r="M253" s="343"/>
      <c r="N253" s="23"/>
      <c r="O253" s="17"/>
    </row>
    <row r="254" spans="1:15" ht="20.45" customHeight="1">
      <c r="A254" s="196" t="s">
        <v>78</v>
      </c>
      <c r="B254" s="156" t="s">
        <v>79</v>
      </c>
      <c r="C254" s="298" t="s">
        <v>380</v>
      </c>
      <c r="D254" s="337">
        <v>5.5</v>
      </c>
      <c r="E254" s="338">
        <v>4.5</v>
      </c>
      <c r="F254" s="339">
        <v>3.5</v>
      </c>
      <c r="G254" s="340"/>
      <c r="H254" s="70" t="s">
        <v>111</v>
      </c>
      <c r="I254" s="341" t="s">
        <v>476</v>
      </c>
      <c r="J254" s="333"/>
      <c r="K254" s="342"/>
      <c r="L254" s="335">
        <f t="shared" si="36"/>
        <v>0</v>
      </c>
      <c r="M254" s="343"/>
      <c r="N254" s="23"/>
      <c r="O254" s="17"/>
    </row>
    <row r="255" spans="1:15" ht="20.45" customHeight="1">
      <c r="A255" s="196" t="s">
        <v>80</v>
      </c>
      <c r="B255" s="156" t="s">
        <v>81</v>
      </c>
      <c r="C255" s="298" t="s">
        <v>380</v>
      </c>
      <c r="D255" s="337">
        <v>5.5</v>
      </c>
      <c r="E255" s="338">
        <v>4.5</v>
      </c>
      <c r="F255" s="339">
        <v>3.5</v>
      </c>
      <c r="G255" s="340"/>
      <c r="H255" s="70">
        <v>393</v>
      </c>
      <c r="I255" s="341"/>
      <c r="J255" s="333"/>
      <c r="K255" s="342"/>
      <c r="L255" s="335">
        <f t="shared" si="36"/>
        <v>0</v>
      </c>
      <c r="M255" s="343"/>
      <c r="N255" s="23"/>
      <c r="O255" s="17"/>
    </row>
    <row r="256" spans="1:15" ht="20.45" customHeight="1">
      <c r="A256" s="196" t="s">
        <v>82</v>
      </c>
      <c r="B256" s="156" t="s">
        <v>83</v>
      </c>
      <c r="C256" s="298" t="s">
        <v>380</v>
      </c>
      <c r="D256" s="337">
        <v>5.5</v>
      </c>
      <c r="E256" s="338">
        <v>4.5</v>
      </c>
      <c r="F256" s="339">
        <v>3.5</v>
      </c>
      <c r="G256" s="340"/>
      <c r="H256" s="77">
        <v>415</v>
      </c>
      <c r="I256" s="332"/>
      <c r="J256" s="333"/>
      <c r="K256" s="342"/>
      <c r="L256" s="335">
        <f t="shared" si="36"/>
        <v>0</v>
      </c>
      <c r="M256" s="343"/>
      <c r="N256" s="23"/>
      <c r="O256" s="17"/>
    </row>
    <row r="257" spans="1:15" ht="20.45" hidden="1" customHeight="1">
      <c r="A257" s="196" t="s">
        <v>394</v>
      </c>
      <c r="B257" s="156" t="s">
        <v>395</v>
      </c>
      <c r="C257" s="298" t="s">
        <v>381</v>
      </c>
      <c r="D257" s="351">
        <v>4</v>
      </c>
      <c r="E257" s="338">
        <v>4</v>
      </c>
      <c r="F257" s="352">
        <v>4</v>
      </c>
      <c r="G257" s="340"/>
      <c r="H257" s="70" t="s">
        <v>111</v>
      </c>
      <c r="I257" s="341"/>
      <c r="J257" s="333"/>
      <c r="K257" s="342"/>
      <c r="L257" s="335">
        <f t="shared" si="36"/>
        <v>0</v>
      </c>
      <c r="M257" s="343"/>
      <c r="N257" s="23"/>
      <c r="O257" s="17"/>
    </row>
    <row r="258" spans="1:15" ht="20.45" customHeight="1">
      <c r="A258" s="196" t="s">
        <v>394</v>
      </c>
      <c r="B258" s="156" t="s">
        <v>395</v>
      </c>
      <c r="C258" s="298" t="s">
        <v>396</v>
      </c>
      <c r="D258" s="351">
        <v>5</v>
      </c>
      <c r="E258" s="338">
        <v>5</v>
      </c>
      <c r="F258" s="352">
        <v>5</v>
      </c>
      <c r="G258" s="340"/>
      <c r="H258" s="70">
        <v>2</v>
      </c>
      <c r="I258" s="341"/>
      <c r="J258" s="333"/>
      <c r="K258" s="342"/>
      <c r="L258" s="335">
        <f t="shared" si="36"/>
        <v>0</v>
      </c>
      <c r="M258" s="343"/>
      <c r="N258" s="23"/>
      <c r="O258" s="17"/>
    </row>
    <row r="259" spans="1:15" ht="20.45" customHeight="1">
      <c r="A259" s="196" t="s">
        <v>394</v>
      </c>
      <c r="B259" s="156" t="s">
        <v>397</v>
      </c>
      <c r="C259" s="298" t="s">
        <v>398</v>
      </c>
      <c r="D259" s="351">
        <v>6.5</v>
      </c>
      <c r="E259" s="338">
        <v>6.5</v>
      </c>
      <c r="F259" s="352">
        <v>6.5</v>
      </c>
      <c r="G259" s="340"/>
      <c r="H259" s="70">
        <v>8</v>
      </c>
      <c r="I259" s="341"/>
      <c r="J259" s="333"/>
      <c r="K259" s="342"/>
      <c r="L259" s="335">
        <f t="shared" si="36"/>
        <v>0</v>
      </c>
      <c r="M259" s="343"/>
      <c r="N259" s="23"/>
      <c r="O259" s="17"/>
    </row>
    <row r="260" spans="1:15" ht="20.45" customHeight="1">
      <c r="A260" s="196" t="s">
        <v>394</v>
      </c>
      <c r="B260" s="156" t="s">
        <v>399</v>
      </c>
      <c r="C260" s="298" t="s">
        <v>400</v>
      </c>
      <c r="D260" s="351">
        <v>8</v>
      </c>
      <c r="E260" s="338">
        <v>8</v>
      </c>
      <c r="F260" s="352">
        <v>8</v>
      </c>
      <c r="G260" s="340"/>
      <c r="H260" s="70">
        <v>13</v>
      </c>
      <c r="I260" s="341"/>
      <c r="J260" s="333"/>
      <c r="K260" s="342"/>
      <c r="L260" s="335">
        <f t="shared" si="36"/>
        <v>0</v>
      </c>
      <c r="M260" s="343"/>
      <c r="N260" s="23"/>
      <c r="O260" s="17"/>
    </row>
    <row r="261" spans="1:15" ht="20.45" customHeight="1">
      <c r="A261" s="196" t="s">
        <v>84</v>
      </c>
      <c r="B261" s="156" t="s">
        <v>85</v>
      </c>
      <c r="C261" s="298" t="s">
        <v>380</v>
      </c>
      <c r="D261" s="337">
        <v>7.5</v>
      </c>
      <c r="E261" s="338">
        <v>6</v>
      </c>
      <c r="F261" s="339">
        <v>4.5</v>
      </c>
      <c r="G261" s="340"/>
      <c r="H261" s="70" t="s">
        <v>111</v>
      </c>
      <c r="I261" s="341" t="s">
        <v>473</v>
      </c>
      <c r="J261" s="333"/>
      <c r="K261" s="342"/>
      <c r="L261" s="335">
        <f t="shared" si="36"/>
        <v>0</v>
      </c>
      <c r="M261" s="343"/>
      <c r="N261" s="23"/>
      <c r="O261" s="17"/>
    </row>
    <row r="262" spans="1:15" ht="20.45" customHeight="1">
      <c r="A262" s="196" t="s">
        <v>86</v>
      </c>
      <c r="B262" s="156" t="s">
        <v>87</v>
      </c>
      <c r="C262" s="298" t="s">
        <v>380</v>
      </c>
      <c r="D262" s="337">
        <v>7.5</v>
      </c>
      <c r="E262" s="338">
        <v>6</v>
      </c>
      <c r="F262" s="339">
        <v>4.5</v>
      </c>
      <c r="G262" s="340"/>
      <c r="H262" s="70">
        <v>27</v>
      </c>
      <c r="I262" s="341"/>
      <c r="J262" s="333"/>
      <c r="K262" s="342"/>
      <c r="L262" s="335">
        <f t="shared" si="36"/>
        <v>0</v>
      </c>
      <c r="M262" s="343"/>
      <c r="N262" s="23"/>
      <c r="O262" s="17"/>
    </row>
    <row r="263" spans="1:15" ht="20.45" customHeight="1">
      <c r="A263" s="196" t="s">
        <v>91</v>
      </c>
      <c r="B263" s="156" t="s">
        <v>92</v>
      </c>
      <c r="C263" s="298" t="s">
        <v>380</v>
      </c>
      <c r="D263" s="337">
        <v>5.5</v>
      </c>
      <c r="E263" s="338">
        <v>4.5</v>
      </c>
      <c r="F263" s="339">
        <v>3.5</v>
      </c>
      <c r="G263" s="340"/>
      <c r="H263" s="70">
        <v>670</v>
      </c>
      <c r="I263" s="332"/>
      <c r="J263" s="333"/>
      <c r="K263" s="342"/>
      <c r="L263" s="335">
        <f t="shared" si="36"/>
        <v>0</v>
      </c>
      <c r="M263" s="343"/>
      <c r="N263" s="23"/>
      <c r="O263" s="17"/>
    </row>
    <row r="264" spans="1:15" ht="20.45" customHeight="1">
      <c r="A264" s="196" t="s">
        <v>93</v>
      </c>
      <c r="B264" s="156" t="s">
        <v>94</v>
      </c>
      <c r="C264" s="298" t="s">
        <v>380</v>
      </c>
      <c r="D264" s="337">
        <v>6.25</v>
      </c>
      <c r="E264" s="338">
        <v>4.75</v>
      </c>
      <c r="F264" s="339">
        <v>3.75</v>
      </c>
      <c r="G264" s="340"/>
      <c r="H264" s="70" t="s">
        <v>111</v>
      </c>
      <c r="I264" s="341" t="s">
        <v>473</v>
      </c>
      <c r="J264" s="333"/>
      <c r="K264" s="342"/>
      <c r="L264" s="335">
        <f t="shared" si="36"/>
        <v>0</v>
      </c>
      <c r="M264" s="343"/>
      <c r="N264" s="23"/>
      <c r="O264" s="17"/>
    </row>
    <row r="265" spans="1:15" ht="20.45" customHeight="1">
      <c r="A265" s="196" t="s">
        <v>95</v>
      </c>
      <c r="B265" s="156" t="s">
        <v>96</v>
      </c>
      <c r="C265" s="298" t="s">
        <v>380</v>
      </c>
      <c r="D265" s="328">
        <v>6.5</v>
      </c>
      <c r="E265" s="329">
        <v>5</v>
      </c>
      <c r="F265" s="330">
        <v>4</v>
      </c>
      <c r="G265" s="340"/>
      <c r="H265" s="70">
        <v>165</v>
      </c>
      <c r="I265" s="341"/>
      <c r="J265" s="333"/>
      <c r="K265" s="342"/>
      <c r="L265" s="335">
        <f t="shared" si="36"/>
        <v>0</v>
      </c>
      <c r="M265" s="343"/>
      <c r="N265" s="23"/>
      <c r="O265" s="17"/>
    </row>
    <row r="266" spans="1:15" ht="20.45" customHeight="1">
      <c r="A266" s="196" t="s">
        <v>97</v>
      </c>
      <c r="B266" s="156" t="s">
        <v>401</v>
      </c>
      <c r="C266" s="298" t="s">
        <v>380</v>
      </c>
      <c r="D266" s="328">
        <v>6.5</v>
      </c>
      <c r="E266" s="329">
        <v>5</v>
      </c>
      <c r="F266" s="330">
        <v>4</v>
      </c>
      <c r="G266" s="340"/>
      <c r="H266" s="70">
        <v>1042</v>
      </c>
      <c r="I266" s="332"/>
      <c r="J266" s="333"/>
      <c r="K266" s="342"/>
      <c r="L266" s="335">
        <f t="shared" si="36"/>
        <v>0</v>
      </c>
      <c r="M266" s="343"/>
      <c r="N266" s="23"/>
      <c r="O266" s="17"/>
    </row>
    <row r="267" spans="1:15" ht="20.45" hidden="1" customHeight="1">
      <c r="A267" s="196" t="s">
        <v>97</v>
      </c>
      <c r="B267" s="156" t="s">
        <v>402</v>
      </c>
      <c r="C267" s="298" t="s">
        <v>403</v>
      </c>
      <c r="D267" s="337">
        <v>7.5</v>
      </c>
      <c r="E267" s="338">
        <v>6</v>
      </c>
      <c r="F267" s="339">
        <v>4.75</v>
      </c>
      <c r="G267" s="340"/>
      <c r="H267" s="70" t="s">
        <v>111</v>
      </c>
      <c r="I267" s="341"/>
      <c r="J267" s="333"/>
      <c r="K267" s="342"/>
      <c r="L267" s="335">
        <f t="shared" si="36"/>
        <v>0</v>
      </c>
      <c r="M267" s="343"/>
      <c r="N267" s="23"/>
      <c r="O267" s="17"/>
    </row>
    <row r="268" spans="1:15" ht="20.45" hidden="1" customHeight="1">
      <c r="A268" s="196" t="s">
        <v>100</v>
      </c>
      <c r="B268" s="156" t="s">
        <v>101</v>
      </c>
      <c r="C268" s="298" t="s">
        <v>388</v>
      </c>
      <c r="D268" s="337">
        <v>7.5</v>
      </c>
      <c r="E268" s="338">
        <v>6</v>
      </c>
      <c r="F268" s="339">
        <v>4.5</v>
      </c>
      <c r="G268" s="340"/>
      <c r="H268" s="70" t="s">
        <v>111</v>
      </c>
      <c r="I268" s="341"/>
      <c r="J268" s="333"/>
      <c r="K268" s="342"/>
      <c r="L268" s="335">
        <f t="shared" si="36"/>
        <v>0</v>
      </c>
      <c r="M268" s="343"/>
      <c r="N268" s="23"/>
      <c r="O268" s="17"/>
    </row>
    <row r="269" spans="1:15" ht="20.45" customHeight="1">
      <c r="A269" s="196" t="s">
        <v>100</v>
      </c>
      <c r="B269" s="156" t="s">
        <v>101</v>
      </c>
      <c r="C269" s="298" t="s">
        <v>380</v>
      </c>
      <c r="D269" s="337">
        <v>7.5</v>
      </c>
      <c r="E269" s="338">
        <v>6</v>
      </c>
      <c r="F269" s="339">
        <v>4.5</v>
      </c>
      <c r="G269" s="340"/>
      <c r="H269" s="70" t="s">
        <v>111</v>
      </c>
      <c r="I269" s="341"/>
      <c r="J269" s="333"/>
      <c r="K269" s="342"/>
      <c r="L269" s="335">
        <f t="shared" si="36"/>
        <v>0</v>
      </c>
      <c r="M269" s="343"/>
      <c r="N269" s="23"/>
      <c r="O269" s="17"/>
    </row>
    <row r="270" spans="1:15" ht="20.45" customHeight="1">
      <c r="A270" s="196" t="s">
        <v>103</v>
      </c>
      <c r="B270" s="156" t="s">
        <v>404</v>
      </c>
      <c r="C270" s="298" t="s">
        <v>388</v>
      </c>
      <c r="D270" s="337">
        <v>8.5</v>
      </c>
      <c r="E270" s="338">
        <v>7</v>
      </c>
      <c r="F270" s="339">
        <v>5.5</v>
      </c>
      <c r="G270" s="340"/>
      <c r="H270" s="70">
        <v>410</v>
      </c>
      <c r="I270" s="341"/>
      <c r="J270" s="333"/>
      <c r="K270" s="342"/>
      <c r="L270" s="335">
        <f t="shared" si="36"/>
        <v>0</v>
      </c>
      <c r="M270" s="343"/>
      <c r="N270" s="23"/>
      <c r="O270" s="17"/>
    </row>
    <row r="271" spans="1:15" ht="20.45" customHeight="1">
      <c r="A271" s="196" t="s">
        <v>103</v>
      </c>
      <c r="B271" s="156" t="s">
        <v>404</v>
      </c>
      <c r="C271" s="298" t="s">
        <v>380</v>
      </c>
      <c r="D271" s="337">
        <v>8.5</v>
      </c>
      <c r="E271" s="338">
        <v>7</v>
      </c>
      <c r="F271" s="339">
        <v>5.5</v>
      </c>
      <c r="G271" s="340"/>
      <c r="H271" s="70">
        <v>100</v>
      </c>
      <c r="I271" s="341"/>
      <c r="J271" s="333"/>
      <c r="K271" s="342"/>
      <c r="L271" s="335">
        <f t="shared" si="36"/>
        <v>0</v>
      </c>
      <c r="M271" s="343"/>
      <c r="N271" s="23"/>
      <c r="O271" s="17"/>
    </row>
    <row r="272" spans="1:15" ht="20.45" customHeight="1">
      <c r="A272" s="196" t="s">
        <v>105</v>
      </c>
      <c r="B272" s="156" t="s">
        <v>106</v>
      </c>
      <c r="C272" s="298" t="s">
        <v>380</v>
      </c>
      <c r="D272" s="328">
        <v>6.5</v>
      </c>
      <c r="E272" s="329">
        <v>5</v>
      </c>
      <c r="F272" s="330">
        <v>4</v>
      </c>
      <c r="G272" s="340"/>
      <c r="H272" s="70" t="s">
        <v>111</v>
      </c>
      <c r="I272" s="341" t="s">
        <v>473</v>
      </c>
      <c r="J272" s="333"/>
      <c r="K272" s="342"/>
      <c r="L272" s="335">
        <f t="shared" si="36"/>
        <v>0</v>
      </c>
      <c r="M272" s="343"/>
      <c r="N272" s="23"/>
      <c r="O272" s="17"/>
    </row>
    <row r="273" spans="1:15" ht="20.45" customHeight="1">
      <c r="A273" s="210" t="s">
        <v>405</v>
      </c>
      <c r="B273" s="156" t="s">
        <v>406</v>
      </c>
      <c r="C273" s="298" t="s">
        <v>380</v>
      </c>
      <c r="D273" s="328">
        <v>6.5</v>
      </c>
      <c r="E273" s="329">
        <v>5</v>
      </c>
      <c r="F273" s="330">
        <v>4</v>
      </c>
      <c r="G273" s="340"/>
      <c r="H273" s="70">
        <v>126</v>
      </c>
      <c r="I273" s="332"/>
      <c r="J273" s="333"/>
      <c r="K273" s="342"/>
      <c r="L273" s="335">
        <f t="shared" si="36"/>
        <v>0</v>
      </c>
      <c r="M273" s="343"/>
      <c r="N273" s="23"/>
      <c r="O273" s="17"/>
    </row>
    <row r="274" spans="1:15" ht="20.45" customHeight="1">
      <c r="A274" s="210" t="s">
        <v>407</v>
      </c>
      <c r="B274" s="156" t="s">
        <v>408</v>
      </c>
      <c r="C274" s="298" t="s">
        <v>380</v>
      </c>
      <c r="D274" s="328">
        <v>6.5</v>
      </c>
      <c r="E274" s="329">
        <v>5</v>
      </c>
      <c r="F274" s="330">
        <v>4</v>
      </c>
      <c r="G274" s="340"/>
      <c r="H274" s="70">
        <v>11</v>
      </c>
      <c r="I274" s="332"/>
      <c r="J274" s="333"/>
      <c r="K274" s="342"/>
      <c r="L274" s="335">
        <f t="shared" si="36"/>
        <v>0</v>
      </c>
      <c r="M274" s="343"/>
      <c r="N274" s="23"/>
      <c r="O274" s="17"/>
    </row>
    <row r="275" spans="1:15" ht="20.45" customHeight="1">
      <c r="A275" s="353" t="s">
        <v>107</v>
      </c>
      <c r="B275" s="156" t="s">
        <v>108</v>
      </c>
      <c r="C275" s="298" t="s">
        <v>380</v>
      </c>
      <c r="D275" s="328">
        <v>6.5</v>
      </c>
      <c r="E275" s="329">
        <v>5</v>
      </c>
      <c r="F275" s="330">
        <v>4</v>
      </c>
      <c r="G275" s="340"/>
      <c r="H275" s="70" t="s">
        <v>111</v>
      </c>
      <c r="I275" s="341" t="s">
        <v>473</v>
      </c>
      <c r="J275" s="333"/>
      <c r="K275" s="342"/>
      <c r="L275" s="335">
        <f t="shared" si="36"/>
        <v>0</v>
      </c>
      <c r="M275" s="343"/>
      <c r="N275" s="23"/>
      <c r="O275" s="17"/>
    </row>
    <row r="276" spans="1:15" ht="20.45" customHeight="1">
      <c r="A276" s="196" t="s">
        <v>109</v>
      </c>
      <c r="B276" s="156" t="s">
        <v>110</v>
      </c>
      <c r="C276" s="298" t="s">
        <v>380</v>
      </c>
      <c r="D276" s="337">
        <v>7.5</v>
      </c>
      <c r="E276" s="338">
        <v>6</v>
      </c>
      <c r="F276" s="339">
        <v>4.5</v>
      </c>
      <c r="G276" s="340"/>
      <c r="H276" s="70">
        <v>2</v>
      </c>
      <c r="I276" s="341"/>
      <c r="J276" s="333"/>
      <c r="K276" s="342"/>
      <c r="L276" s="335">
        <f t="shared" si="36"/>
        <v>0</v>
      </c>
      <c r="M276" s="343"/>
      <c r="N276" s="23"/>
      <c r="O276" s="17"/>
    </row>
    <row r="277" spans="1:15" ht="20.45" customHeight="1">
      <c r="A277" s="196" t="s">
        <v>112</v>
      </c>
      <c r="B277" s="156" t="s">
        <v>113</v>
      </c>
      <c r="C277" s="298" t="s">
        <v>380</v>
      </c>
      <c r="D277" s="337">
        <v>5.5</v>
      </c>
      <c r="E277" s="338">
        <v>4.5</v>
      </c>
      <c r="F277" s="339">
        <v>3.5</v>
      </c>
      <c r="G277" s="340"/>
      <c r="H277" s="70">
        <v>689</v>
      </c>
      <c r="I277" s="332"/>
      <c r="J277" s="333"/>
      <c r="K277" s="342"/>
      <c r="L277" s="335">
        <f t="shared" si="36"/>
        <v>0</v>
      </c>
      <c r="M277" s="343"/>
      <c r="N277" s="23"/>
      <c r="O277" s="17"/>
    </row>
    <row r="278" spans="1:15" ht="20.45" customHeight="1">
      <c r="A278" s="196" t="s">
        <v>409</v>
      </c>
      <c r="B278" s="156" t="s">
        <v>117</v>
      </c>
      <c r="C278" s="298" t="s">
        <v>380</v>
      </c>
      <c r="D278" s="337">
        <v>5.5</v>
      </c>
      <c r="E278" s="338">
        <v>4.5</v>
      </c>
      <c r="F278" s="339">
        <v>3.5</v>
      </c>
      <c r="G278" s="340"/>
      <c r="H278" s="70">
        <v>168</v>
      </c>
      <c r="I278" s="341"/>
      <c r="J278" s="333"/>
      <c r="K278" s="342"/>
      <c r="L278" s="335">
        <f t="shared" si="36"/>
        <v>0</v>
      </c>
      <c r="M278" s="343"/>
      <c r="N278" s="23"/>
      <c r="O278" s="17"/>
    </row>
    <row r="279" spans="1:15" ht="20.45" customHeight="1">
      <c r="A279" s="196" t="s">
        <v>118</v>
      </c>
      <c r="B279" s="156" t="s">
        <v>119</v>
      </c>
      <c r="C279" s="298" t="s">
        <v>380</v>
      </c>
      <c r="D279" s="337">
        <v>5.5</v>
      </c>
      <c r="E279" s="338">
        <v>4.5</v>
      </c>
      <c r="F279" s="339">
        <v>3.5</v>
      </c>
      <c r="G279" s="340"/>
      <c r="H279" s="70">
        <v>862</v>
      </c>
      <c r="I279" s="341"/>
      <c r="J279" s="333"/>
      <c r="K279" s="342"/>
      <c r="L279" s="335">
        <f t="shared" si="36"/>
        <v>0</v>
      </c>
      <c r="M279" s="343"/>
      <c r="N279" s="17"/>
      <c r="O279" s="17"/>
    </row>
    <row r="280" spans="1:15" ht="20.45" customHeight="1">
      <c r="A280" s="196" t="s">
        <v>122</v>
      </c>
      <c r="B280" s="156" t="s">
        <v>123</v>
      </c>
      <c r="C280" s="298" t="s">
        <v>380</v>
      </c>
      <c r="D280" s="337">
        <v>5.5</v>
      </c>
      <c r="E280" s="338">
        <v>4.5</v>
      </c>
      <c r="F280" s="339">
        <v>3.5</v>
      </c>
      <c r="G280" s="340"/>
      <c r="H280" s="70">
        <v>21</v>
      </c>
      <c r="I280" s="332"/>
      <c r="J280" s="333"/>
      <c r="K280" s="342"/>
      <c r="L280" s="335">
        <f t="shared" si="36"/>
        <v>0</v>
      </c>
      <c r="M280" s="343"/>
      <c r="N280" s="17"/>
      <c r="O280" s="17"/>
    </row>
    <row r="281" spans="1:15" ht="20.45" customHeight="1">
      <c r="A281" s="196" t="s">
        <v>410</v>
      </c>
      <c r="B281" s="156" t="s">
        <v>127</v>
      </c>
      <c r="C281" s="298" t="s">
        <v>380</v>
      </c>
      <c r="D281" s="337">
        <v>5.5</v>
      </c>
      <c r="E281" s="338">
        <v>4.5</v>
      </c>
      <c r="F281" s="339">
        <v>3.5</v>
      </c>
      <c r="G281" s="340"/>
      <c r="H281" s="70">
        <v>88</v>
      </c>
      <c r="I281" s="341"/>
      <c r="J281" s="333"/>
      <c r="K281" s="342"/>
      <c r="L281" s="335">
        <f t="shared" si="36"/>
        <v>0</v>
      </c>
      <c r="M281" s="343"/>
      <c r="N281" s="17"/>
      <c r="O281" s="17"/>
    </row>
    <row r="282" spans="1:15" ht="20.45" customHeight="1">
      <c r="A282" s="196" t="s">
        <v>138</v>
      </c>
      <c r="B282" s="156" t="s">
        <v>139</v>
      </c>
      <c r="C282" s="298" t="s">
        <v>380</v>
      </c>
      <c r="D282" s="337">
        <v>5.5</v>
      </c>
      <c r="E282" s="338">
        <v>4.5</v>
      </c>
      <c r="F282" s="339">
        <v>3.5</v>
      </c>
      <c r="G282" s="340"/>
      <c r="H282" s="70">
        <v>1062</v>
      </c>
      <c r="I282" s="332"/>
      <c r="J282" s="333"/>
      <c r="K282" s="342"/>
      <c r="L282" s="335">
        <f t="shared" si="36"/>
        <v>0</v>
      </c>
      <c r="M282" s="343"/>
      <c r="N282" s="17"/>
      <c r="O282" s="17"/>
    </row>
    <row r="283" spans="1:15" ht="20.45" customHeight="1">
      <c r="A283" s="196" t="s">
        <v>140</v>
      </c>
      <c r="B283" s="156" t="s">
        <v>141</v>
      </c>
      <c r="C283" s="298" t="s">
        <v>380</v>
      </c>
      <c r="D283" s="337">
        <v>5.5</v>
      </c>
      <c r="E283" s="338">
        <v>4.5</v>
      </c>
      <c r="F283" s="339">
        <v>3.5</v>
      </c>
      <c r="G283" s="340"/>
      <c r="H283" s="70">
        <v>188</v>
      </c>
      <c r="I283" s="332"/>
      <c r="J283" s="333"/>
      <c r="K283" s="342"/>
      <c r="L283" s="335">
        <f t="shared" si="36"/>
        <v>0</v>
      </c>
      <c r="M283" s="343"/>
      <c r="N283" s="17"/>
      <c r="O283" s="17"/>
    </row>
    <row r="284" spans="1:15" ht="20.45" customHeight="1">
      <c r="A284" s="196" t="s">
        <v>142</v>
      </c>
      <c r="B284" s="156" t="s">
        <v>411</v>
      </c>
      <c r="C284" s="298" t="s">
        <v>380</v>
      </c>
      <c r="D284" s="328">
        <v>6.5</v>
      </c>
      <c r="E284" s="329">
        <v>5</v>
      </c>
      <c r="F284" s="330">
        <v>4</v>
      </c>
      <c r="G284" s="340"/>
      <c r="H284" s="70">
        <v>370</v>
      </c>
      <c r="I284" s="341"/>
      <c r="J284" s="333"/>
      <c r="K284" s="342"/>
      <c r="L284" s="335">
        <f t="shared" si="36"/>
        <v>0</v>
      </c>
      <c r="M284" s="343"/>
      <c r="N284" s="17"/>
      <c r="O284" s="17"/>
    </row>
    <row r="285" spans="1:15" ht="20.45" customHeight="1">
      <c r="A285" s="196" t="s">
        <v>142</v>
      </c>
      <c r="B285" s="156" t="s">
        <v>411</v>
      </c>
      <c r="C285" s="298" t="s">
        <v>381</v>
      </c>
      <c r="D285" s="337">
        <v>8.5</v>
      </c>
      <c r="E285" s="338">
        <v>7</v>
      </c>
      <c r="F285" s="339">
        <v>5.5</v>
      </c>
      <c r="G285" s="340"/>
      <c r="H285" s="70">
        <v>2</v>
      </c>
      <c r="I285" s="341"/>
      <c r="J285" s="333"/>
      <c r="K285" s="342"/>
      <c r="L285" s="335">
        <f t="shared" si="36"/>
        <v>0</v>
      </c>
      <c r="M285" s="343"/>
      <c r="N285" s="17"/>
      <c r="O285" s="17"/>
    </row>
    <row r="286" spans="1:15" ht="20.45" customHeight="1">
      <c r="A286" s="196" t="s">
        <v>145</v>
      </c>
      <c r="B286" s="156" t="s">
        <v>412</v>
      </c>
      <c r="C286" s="298" t="s">
        <v>380</v>
      </c>
      <c r="D286" s="328">
        <v>6.5</v>
      </c>
      <c r="E286" s="329">
        <v>5</v>
      </c>
      <c r="F286" s="330">
        <v>4</v>
      </c>
      <c r="G286" s="340"/>
      <c r="H286" s="70">
        <v>50</v>
      </c>
      <c r="I286" s="341"/>
      <c r="J286" s="333"/>
      <c r="K286" s="342"/>
      <c r="L286" s="335">
        <f t="shared" si="36"/>
        <v>0</v>
      </c>
      <c r="M286" s="343"/>
      <c r="N286" s="17"/>
      <c r="O286" s="17"/>
    </row>
    <row r="287" spans="1:15" ht="20.45" hidden="1" customHeight="1">
      <c r="A287" s="196" t="s">
        <v>145</v>
      </c>
      <c r="B287" s="156" t="s">
        <v>412</v>
      </c>
      <c r="C287" s="298" t="s">
        <v>381</v>
      </c>
      <c r="D287" s="337">
        <v>8.5</v>
      </c>
      <c r="E287" s="338">
        <v>7</v>
      </c>
      <c r="F287" s="339">
        <v>5.5</v>
      </c>
      <c r="G287" s="340"/>
      <c r="H287" s="70" t="s">
        <v>111</v>
      </c>
      <c r="I287" s="341"/>
      <c r="J287" s="333"/>
      <c r="K287" s="342"/>
      <c r="L287" s="335">
        <f t="shared" si="36"/>
        <v>0</v>
      </c>
      <c r="M287" s="343"/>
      <c r="N287" s="17"/>
      <c r="O287" s="17"/>
    </row>
    <row r="288" spans="1:15" ht="20.45" hidden="1" customHeight="1">
      <c r="A288" s="354" t="s">
        <v>147</v>
      </c>
      <c r="B288" s="162" t="s">
        <v>413</v>
      </c>
      <c r="C288" s="355" t="s">
        <v>380</v>
      </c>
      <c r="D288" s="337">
        <v>7.5</v>
      </c>
      <c r="E288" s="338">
        <v>6</v>
      </c>
      <c r="F288" s="339">
        <v>4.5</v>
      </c>
      <c r="G288" s="356"/>
      <c r="H288" s="357" t="s">
        <v>111</v>
      </c>
      <c r="I288" s="332"/>
      <c r="J288" s="333"/>
      <c r="K288" s="342"/>
      <c r="L288" s="335">
        <f t="shared" si="36"/>
        <v>0</v>
      </c>
      <c r="M288" s="358"/>
      <c r="N288" s="17"/>
      <c r="O288" s="17"/>
    </row>
    <row r="289" spans="1:15" ht="20.45" customHeight="1" thickBot="1">
      <c r="A289" s="359" t="s">
        <v>149</v>
      </c>
      <c r="B289" s="214" t="s">
        <v>150</v>
      </c>
      <c r="C289" s="360" t="s">
        <v>380</v>
      </c>
      <c r="D289" s="361">
        <v>6.5</v>
      </c>
      <c r="E289" s="362">
        <v>5</v>
      </c>
      <c r="F289" s="363">
        <v>4</v>
      </c>
      <c r="G289" s="364"/>
      <c r="H289" s="91">
        <v>199</v>
      </c>
      <c r="I289" s="332"/>
      <c r="J289" s="365"/>
      <c r="K289" s="366"/>
      <c r="L289" s="335">
        <f t="shared" si="36"/>
        <v>0</v>
      </c>
      <c r="M289" s="367"/>
      <c r="N289" s="17"/>
      <c r="O289" s="17"/>
    </row>
    <row r="290" spans="1:15" ht="20.45" customHeight="1" thickBot="1">
      <c r="A290" s="12"/>
      <c r="B290" s="12"/>
      <c r="C290" s="13"/>
      <c r="D290" s="14"/>
      <c r="E290" s="14"/>
      <c r="F290" s="12"/>
      <c r="G290" s="12"/>
      <c r="H290" s="93"/>
      <c r="I290" s="48"/>
      <c r="J290" s="478" t="s">
        <v>151</v>
      </c>
      <c r="K290" s="497"/>
      <c r="L290" s="368">
        <f>SUM(L227:L289)</f>
        <v>0</v>
      </c>
      <c r="M290" s="369"/>
      <c r="N290" s="17"/>
      <c r="O290" s="17"/>
    </row>
    <row r="291" spans="1:15" ht="20.45" customHeight="1" thickBot="1">
      <c r="A291" s="370"/>
      <c r="B291" s="12"/>
      <c r="C291" s="13"/>
      <c r="D291" s="14"/>
      <c r="E291" s="14"/>
      <c r="F291" s="12"/>
      <c r="G291" s="12"/>
      <c r="H291" s="93"/>
      <c r="I291" s="48"/>
      <c r="J291" s="478" t="s">
        <v>152</v>
      </c>
      <c r="K291" s="497"/>
      <c r="L291" s="371">
        <f>SUM(J227:J289)</f>
        <v>0</v>
      </c>
      <c r="M291" s="23"/>
      <c r="N291" s="17"/>
      <c r="O291" s="17"/>
    </row>
    <row r="292" spans="1:15" ht="34.5" thickBot="1">
      <c r="A292" s="480" t="s">
        <v>375</v>
      </c>
      <c r="B292" s="481"/>
      <c r="C292" s="482"/>
      <c r="D292" s="14"/>
      <c r="E292" s="14"/>
      <c r="F292" s="12"/>
      <c r="G292" s="12"/>
      <c r="H292" s="93"/>
      <c r="I292" s="48"/>
      <c r="J292" s="315"/>
      <c r="K292" s="17"/>
      <c r="L292" s="17"/>
      <c r="M292" s="23"/>
      <c r="N292" s="316"/>
      <c r="O292" s="17"/>
    </row>
    <row r="293" spans="1:15" ht="31.5" customHeight="1" thickBot="1">
      <c r="A293" s="498" t="s">
        <v>414</v>
      </c>
      <c r="B293" s="499"/>
      <c r="C293" s="500"/>
      <c r="D293" s="14"/>
      <c r="E293" s="14"/>
      <c r="F293" s="12"/>
      <c r="G293" s="12"/>
      <c r="H293" s="93"/>
      <c r="I293" s="48"/>
      <c r="J293" s="315"/>
      <c r="K293" s="17"/>
      <c r="L293" s="17"/>
      <c r="M293" s="23"/>
      <c r="N293" s="23"/>
      <c r="O293" s="17"/>
    </row>
    <row r="294" spans="1:15" ht="24.75" customHeight="1" thickBot="1">
      <c r="A294" s="501" t="s">
        <v>415</v>
      </c>
      <c r="B294" s="502"/>
      <c r="C294" s="503"/>
      <c r="D294" s="504" t="s">
        <v>456</v>
      </c>
      <c r="E294" s="505"/>
      <c r="F294" s="505"/>
      <c r="G294" s="506"/>
      <c r="H294" s="318"/>
      <c r="I294" s="48"/>
      <c r="J294" s="17"/>
      <c r="K294" s="17"/>
      <c r="L294" s="17"/>
      <c r="M294" s="372"/>
      <c r="N294" s="23"/>
      <c r="O294" s="17"/>
    </row>
    <row r="295" spans="1:15" ht="24" customHeight="1" thickBot="1">
      <c r="A295" s="319" t="s">
        <v>12</v>
      </c>
      <c r="B295" s="320" t="s">
        <v>13</v>
      </c>
      <c r="C295" s="321" t="s">
        <v>163</v>
      </c>
      <c r="D295" s="322" t="s">
        <v>378</v>
      </c>
      <c r="E295" s="323" t="s">
        <v>379</v>
      </c>
      <c r="F295" s="321" t="s">
        <v>16</v>
      </c>
      <c r="G295" s="111"/>
      <c r="H295" s="47" t="s">
        <v>19</v>
      </c>
      <c r="I295" s="324"/>
      <c r="J295" s="49" t="s">
        <v>20</v>
      </c>
      <c r="K295" s="49"/>
      <c r="L295" s="49" t="s">
        <v>22</v>
      </c>
      <c r="M295" s="49" t="s">
        <v>23</v>
      </c>
      <c r="N295" s="317"/>
      <c r="O295" s="17"/>
    </row>
    <row r="296" spans="1:15" ht="20.45" customHeight="1">
      <c r="A296" s="376" t="s">
        <v>416</v>
      </c>
      <c r="B296" s="192" t="s">
        <v>268</v>
      </c>
      <c r="C296" s="377" t="s">
        <v>380</v>
      </c>
      <c r="D296" s="337">
        <v>5.5</v>
      </c>
      <c r="E296" s="338">
        <v>4.5</v>
      </c>
      <c r="F296" s="339">
        <v>3.5</v>
      </c>
      <c r="G296" s="291"/>
      <c r="H296" s="56">
        <v>15</v>
      </c>
      <c r="I296" s="341"/>
      <c r="J296" s="381"/>
      <c r="K296" s="342"/>
      <c r="L296" s="335">
        <f t="shared" ref="L296:L300" si="37">(IF(J296&lt;=24,(D296*J296),IF(J296&lt;=99,(E296*J296),IF(J296&gt;=100,(F296*J296)))))</f>
        <v>0</v>
      </c>
      <c r="M296" s="343"/>
      <c r="N296" s="23"/>
      <c r="O296" s="17"/>
    </row>
    <row r="297" spans="1:15" ht="20.45" customHeight="1">
      <c r="A297" s="376" t="s">
        <v>88</v>
      </c>
      <c r="B297" s="192" t="s">
        <v>89</v>
      </c>
      <c r="C297" s="377" t="s">
        <v>380</v>
      </c>
      <c r="D297" s="378">
        <v>7.5</v>
      </c>
      <c r="E297" s="379">
        <v>6</v>
      </c>
      <c r="F297" s="380">
        <v>5</v>
      </c>
      <c r="G297" s="291"/>
      <c r="H297" s="56">
        <v>994</v>
      </c>
      <c r="I297" s="332"/>
      <c r="J297" s="381"/>
      <c r="K297" s="342"/>
      <c r="L297" s="335">
        <f t="shared" si="37"/>
        <v>0</v>
      </c>
      <c r="M297" s="343"/>
      <c r="N297" s="23"/>
      <c r="O297" s="17"/>
    </row>
    <row r="298" spans="1:15" ht="20.45" hidden="1" customHeight="1">
      <c r="A298" s="196" t="s">
        <v>88</v>
      </c>
      <c r="B298" s="156" t="s">
        <v>89</v>
      </c>
      <c r="C298" s="298" t="s">
        <v>381</v>
      </c>
      <c r="D298" s="382">
        <v>10</v>
      </c>
      <c r="E298" s="383">
        <v>8</v>
      </c>
      <c r="F298" s="384">
        <v>6</v>
      </c>
      <c r="G298" s="295"/>
      <c r="H298" s="70" t="s">
        <v>111</v>
      </c>
      <c r="I298" s="341"/>
      <c r="J298" s="333"/>
      <c r="K298" s="342"/>
      <c r="L298" s="335">
        <f t="shared" si="37"/>
        <v>0</v>
      </c>
      <c r="M298" s="343"/>
      <c r="N298" s="17"/>
      <c r="O298" s="17"/>
    </row>
    <row r="299" spans="1:15" ht="20.45" customHeight="1">
      <c r="A299" s="196" t="s">
        <v>419</v>
      </c>
      <c r="B299" s="156" t="s">
        <v>420</v>
      </c>
      <c r="C299" s="298" t="s">
        <v>380</v>
      </c>
      <c r="D299" s="337">
        <v>5.5</v>
      </c>
      <c r="E299" s="338">
        <v>4.5</v>
      </c>
      <c r="F299" s="339">
        <v>3.5</v>
      </c>
      <c r="G299" s="295"/>
      <c r="H299" s="70">
        <v>40</v>
      </c>
      <c r="I299" s="332"/>
      <c r="J299" s="333"/>
      <c r="K299" s="342"/>
      <c r="L299" s="335">
        <f t="shared" si="37"/>
        <v>0</v>
      </c>
      <c r="M299" s="358"/>
      <c r="N299" s="17"/>
      <c r="O299" s="17"/>
    </row>
    <row r="300" spans="1:15" ht="20.45" customHeight="1" thickBot="1">
      <c r="A300" s="359" t="s">
        <v>421</v>
      </c>
      <c r="B300" s="214" t="s">
        <v>310</v>
      </c>
      <c r="C300" s="360" t="s">
        <v>380</v>
      </c>
      <c r="D300" s="361">
        <v>5.5</v>
      </c>
      <c r="E300" s="362">
        <v>4.5</v>
      </c>
      <c r="F300" s="363">
        <v>3.5</v>
      </c>
      <c r="G300" s="305"/>
      <c r="H300" s="91">
        <v>190</v>
      </c>
      <c r="I300" s="341"/>
      <c r="J300" s="365"/>
      <c r="K300" s="385"/>
      <c r="L300" s="335">
        <f t="shared" si="37"/>
        <v>0</v>
      </c>
      <c r="M300" s="367"/>
      <c r="N300" s="17"/>
      <c r="O300" s="17"/>
    </row>
    <row r="301" spans="1:15" ht="20.45" customHeight="1" thickBot="1">
      <c r="A301" s="12"/>
      <c r="B301" s="12"/>
      <c r="C301" s="13"/>
      <c r="D301" s="14"/>
      <c r="E301" s="14"/>
      <c r="F301" s="12"/>
      <c r="G301" s="12"/>
      <c r="H301" s="93"/>
      <c r="I301" s="48"/>
      <c r="J301" s="478" t="s">
        <v>151</v>
      </c>
      <c r="K301" s="479"/>
      <c r="L301" s="368">
        <f>SUM(L296:L300)</f>
        <v>0</v>
      </c>
      <c r="M301" s="369"/>
      <c r="N301" s="386"/>
      <c r="O301" s="386"/>
    </row>
    <row r="302" spans="1:15" ht="20.45" customHeight="1" thickBot="1">
      <c r="A302" s="370"/>
      <c r="B302" s="12"/>
      <c r="C302" s="13"/>
      <c r="D302" s="14"/>
      <c r="E302" s="14"/>
      <c r="F302" s="12"/>
      <c r="G302" s="12"/>
      <c r="H302" s="93"/>
      <c r="I302" s="48"/>
      <c r="J302" s="478" t="s">
        <v>152</v>
      </c>
      <c r="K302" s="479"/>
      <c r="L302" s="371">
        <f>SUM(J296:J300)</f>
        <v>0</v>
      </c>
      <c r="M302" s="23"/>
      <c r="N302" s="386"/>
      <c r="O302" s="386"/>
    </row>
    <row r="303" spans="1:15" ht="32.25" thickBot="1">
      <c r="A303" s="507" t="s">
        <v>375</v>
      </c>
      <c r="B303" s="508"/>
      <c r="C303" s="509"/>
      <c r="D303" s="387"/>
      <c r="E303" s="387"/>
      <c r="F303" s="386"/>
      <c r="G303" s="386"/>
      <c r="H303" s="93"/>
      <c r="I303" s="388"/>
      <c r="J303" s="315"/>
      <c r="K303" s="386"/>
      <c r="L303" s="386"/>
      <c r="M303" s="389"/>
      <c r="N303" s="386"/>
      <c r="O303" s="386"/>
    </row>
    <row r="304" spans="1:15" ht="42" customHeight="1" thickBot="1">
      <c r="A304" s="510" t="s">
        <v>450</v>
      </c>
      <c r="B304" s="511"/>
      <c r="C304" s="512"/>
      <c r="D304" s="513" t="s">
        <v>457</v>
      </c>
      <c r="E304" s="514"/>
      <c r="F304" s="514"/>
      <c r="G304" s="515"/>
      <c r="H304" s="318"/>
      <c r="I304" s="388"/>
      <c r="J304" s="390"/>
      <c r="K304" s="386"/>
      <c r="L304" s="386"/>
      <c r="M304" s="386"/>
      <c r="N304" s="386"/>
      <c r="O304" s="386"/>
    </row>
    <row r="305" spans="1:15" ht="31.5" customHeight="1" thickBot="1">
      <c r="A305" s="391" t="s">
        <v>12</v>
      </c>
      <c r="B305" s="392" t="s">
        <v>13</v>
      </c>
      <c r="C305" s="393" t="s">
        <v>163</v>
      </c>
      <c r="D305" s="394"/>
      <c r="E305" s="395">
        <v>50</v>
      </c>
      <c r="F305" s="393" t="s">
        <v>16</v>
      </c>
      <c r="G305" s="396"/>
      <c r="H305" s="47" t="s">
        <v>19</v>
      </c>
      <c r="I305" s="388"/>
      <c r="J305" s="397" t="s">
        <v>20</v>
      </c>
      <c r="K305" s="396"/>
      <c r="L305" s="395" t="s">
        <v>22</v>
      </c>
      <c r="M305" s="398" t="s">
        <v>23</v>
      </c>
      <c r="N305" s="386"/>
      <c r="O305" s="386"/>
    </row>
    <row r="306" spans="1:15" ht="24" hidden="1" customHeight="1" thickBot="1">
      <c r="A306" s="465" t="s">
        <v>467</v>
      </c>
      <c r="B306" s="466" t="s">
        <v>468</v>
      </c>
      <c r="C306" s="467" t="s">
        <v>469</v>
      </c>
      <c r="D306" s="337">
        <v>4</v>
      </c>
      <c r="E306" s="338">
        <v>3.25</v>
      </c>
      <c r="F306" s="339">
        <v>2.5</v>
      </c>
      <c r="G306" s="464"/>
      <c r="H306" s="373" t="s">
        <v>70</v>
      </c>
      <c r="I306" s="324"/>
      <c r="J306" s="374"/>
      <c r="K306" s="334"/>
      <c r="L306" s="375">
        <f t="shared" ref="L306" si="38">(IF(J306&lt;=24,(D306*J306),IF(J306&lt;=99,(E306*J306),IF(J306&gt;=100,(F306*J306)))))</f>
        <v>0</v>
      </c>
      <c r="M306" s="336"/>
      <c r="N306" s="23"/>
      <c r="O306" s="17"/>
    </row>
    <row r="307" spans="1:15" ht="20.45" hidden="1" customHeight="1">
      <c r="A307" s="142" t="s">
        <v>422</v>
      </c>
      <c r="B307" s="143" t="s">
        <v>423</v>
      </c>
      <c r="C307" s="399" t="s">
        <v>424</v>
      </c>
      <c r="D307" s="400"/>
      <c r="E307" s="401">
        <v>0.85</v>
      </c>
      <c r="F307" s="402">
        <v>0.6</v>
      </c>
      <c r="G307" s="403"/>
      <c r="H307" s="70" t="s">
        <v>111</v>
      </c>
      <c r="I307" s="404"/>
      <c r="J307" s="405"/>
      <c r="K307" s="406"/>
      <c r="L307" s="407">
        <f t="shared" ref="L307:L319" si="39">IF(AND(J307&lt;=24, J307&gt;0), "Error", IF(J307&lt;=99, E307*J307, IF(J307&gt;=100, F307*J307)))</f>
        <v>0</v>
      </c>
      <c r="M307" s="408" t="str">
        <f>IF((MOD(J307,50)=0),"","Please order in trays of 50")</f>
        <v/>
      </c>
      <c r="N307" s="386"/>
      <c r="O307" s="386"/>
    </row>
    <row r="308" spans="1:15" ht="20.45" customHeight="1">
      <c r="A308" s="409" t="s">
        <v>425</v>
      </c>
      <c r="B308" s="410" t="s">
        <v>177</v>
      </c>
      <c r="C308" s="411" t="s">
        <v>427</v>
      </c>
      <c r="D308" s="412"/>
      <c r="E308" s="401">
        <v>0.85</v>
      </c>
      <c r="F308" s="402">
        <v>0.6</v>
      </c>
      <c r="G308" s="413"/>
      <c r="H308" s="70">
        <v>800</v>
      </c>
      <c r="I308" s="404"/>
      <c r="J308" s="405"/>
      <c r="K308" s="406"/>
      <c r="L308" s="407">
        <f>IF(AND(J308&lt;=24, J308&gt;0), "Error", IF(J308&lt;=99, E308*J308, IF(J308&gt;=100, F308*J308)))</f>
        <v>0</v>
      </c>
      <c r="M308" s="414" t="str">
        <f>IF((MOD(J308,50)=0),"","Please order in trays of 50")</f>
        <v/>
      </c>
      <c r="N308" s="386"/>
      <c r="O308" s="386"/>
    </row>
    <row r="309" spans="1:15" ht="20.45" customHeight="1">
      <c r="A309" s="409" t="s">
        <v>426</v>
      </c>
      <c r="B309" s="410" t="s">
        <v>185</v>
      </c>
      <c r="C309" s="411" t="s">
        <v>427</v>
      </c>
      <c r="D309" s="412"/>
      <c r="E309" s="401">
        <v>0.85</v>
      </c>
      <c r="F309" s="402">
        <v>0.6</v>
      </c>
      <c r="G309" s="413"/>
      <c r="H309" s="70">
        <v>500</v>
      </c>
      <c r="I309" s="404"/>
      <c r="J309" s="405"/>
      <c r="K309" s="406"/>
      <c r="L309" s="407">
        <f>IF(AND(J309&lt;=24, J309&gt;0), "Error", IF(J309&lt;=99, E309*J309, IF(J309&gt;=100, F309*J309)))</f>
        <v>0</v>
      </c>
      <c r="M309" s="414"/>
      <c r="N309" s="386"/>
      <c r="O309" s="386"/>
    </row>
    <row r="310" spans="1:15" ht="20.45" hidden="1" customHeight="1">
      <c r="A310" s="409" t="s">
        <v>426</v>
      </c>
      <c r="B310" s="410" t="s">
        <v>185</v>
      </c>
      <c r="C310" s="411" t="s">
        <v>424</v>
      </c>
      <c r="D310" s="412"/>
      <c r="E310" s="401">
        <v>0.85</v>
      </c>
      <c r="F310" s="402">
        <v>0.6</v>
      </c>
      <c r="G310" s="413"/>
      <c r="H310" s="70" t="s">
        <v>111</v>
      </c>
      <c r="I310" s="404"/>
      <c r="J310" s="405"/>
      <c r="K310" s="406"/>
      <c r="L310" s="407">
        <f t="shared" si="39"/>
        <v>0</v>
      </c>
      <c r="M310" s="414"/>
      <c r="N310" s="386"/>
      <c r="O310" s="386"/>
    </row>
    <row r="311" spans="1:15" ht="20.45" hidden="1" customHeight="1">
      <c r="A311" s="409" t="s">
        <v>428</v>
      </c>
      <c r="B311" s="410" t="s">
        <v>195</v>
      </c>
      <c r="C311" s="411" t="s">
        <v>424</v>
      </c>
      <c r="D311" s="412"/>
      <c r="E311" s="401">
        <v>0.85</v>
      </c>
      <c r="F311" s="402">
        <v>0.6</v>
      </c>
      <c r="G311" s="413"/>
      <c r="H311" s="70" t="s">
        <v>111</v>
      </c>
      <c r="I311" s="404"/>
      <c r="J311" s="405"/>
      <c r="K311" s="406"/>
      <c r="L311" s="407">
        <f t="shared" si="39"/>
        <v>0</v>
      </c>
      <c r="M311" s="414"/>
      <c r="N311" s="386"/>
      <c r="O311" s="386"/>
    </row>
    <row r="312" spans="1:15" ht="20.45" customHeight="1">
      <c r="A312" s="409" t="s">
        <v>429</v>
      </c>
      <c r="B312" s="410" t="s">
        <v>430</v>
      </c>
      <c r="C312" s="411" t="s">
        <v>424</v>
      </c>
      <c r="D312" s="412"/>
      <c r="E312" s="401">
        <v>1.25</v>
      </c>
      <c r="F312" s="402">
        <v>1</v>
      </c>
      <c r="G312" s="413"/>
      <c r="H312" s="70">
        <v>50</v>
      </c>
      <c r="I312" s="404"/>
      <c r="J312" s="405"/>
      <c r="K312" s="406"/>
      <c r="L312" s="407">
        <f t="shared" si="39"/>
        <v>0</v>
      </c>
      <c r="M312" s="414"/>
      <c r="N312" s="386"/>
      <c r="O312" s="386"/>
    </row>
    <row r="313" spans="1:15" ht="20.45" hidden="1" customHeight="1">
      <c r="A313" s="409" t="s">
        <v>431</v>
      </c>
      <c r="B313" s="410" t="s">
        <v>432</v>
      </c>
      <c r="C313" s="411" t="s">
        <v>424</v>
      </c>
      <c r="D313" s="412"/>
      <c r="E313" s="401">
        <v>0.85</v>
      </c>
      <c r="F313" s="402">
        <v>0.6</v>
      </c>
      <c r="G313" s="413"/>
      <c r="H313" s="70" t="s">
        <v>111</v>
      </c>
      <c r="I313" s="404"/>
      <c r="J313" s="405"/>
      <c r="K313" s="406"/>
      <c r="L313" s="407">
        <f t="shared" si="39"/>
        <v>0</v>
      </c>
      <c r="M313" s="414"/>
      <c r="N313" s="386"/>
      <c r="O313" s="386"/>
    </row>
    <row r="314" spans="1:15" ht="20.45" customHeight="1">
      <c r="A314" s="409" t="s">
        <v>433</v>
      </c>
      <c r="B314" s="410" t="s">
        <v>205</v>
      </c>
      <c r="C314" s="411" t="s">
        <v>424</v>
      </c>
      <c r="D314" s="412"/>
      <c r="E314" s="401">
        <v>0.85</v>
      </c>
      <c r="F314" s="402">
        <v>0.6</v>
      </c>
      <c r="G314" s="413"/>
      <c r="H314" s="70">
        <v>2150</v>
      </c>
      <c r="I314" s="404"/>
      <c r="J314" s="405"/>
      <c r="K314" s="406"/>
      <c r="L314" s="407">
        <f t="shared" si="39"/>
        <v>0</v>
      </c>
      <c r="M314" s="414"/>
      <c r="N314" s="386"/>
      <c r="O314" s="386"/>
    </row>
    <row r="315" spans="1:15" ht="20.45" hidden="1" customHeight="1">
      <c r="A315" s="409" t="s">
        <v>434</v>
      </c>
      <c r="B315" s="410" t="s">
        <v>209</v>
      </c>
      <c r="C315" s="411" t="s">
        <v>424</v>
      </c>
      <c r="D315" s="412"/>
      <c r="E315" s="401">
        <v>0.85</v>
      </c>
      <c r="F315" s="402">
        <v>0.6</v>
      </c>
      <c r="G315" s="413"/>
      <c r="H315" s="415" t="s">
        <v>111</v>
      </c>
      <c r="I315" s="332"/>
      <c r="J315" s="405"/>
      <c r="K315" s="406"/>
      <c r="L315" s="407">
        <f t="shared" si="39"/>
        <v>0</v>
      </c>
      <c r="M315" s="414"/>
      <c r="N315" s="386"/>
      <c r="O315" s="386"/>
    </row>
    <row r="316" spans="1:15" ht="20.45" customHeight="1" thickBot="1">
      <c r="A316" s="417" t="s">
        <v>417</v>
      </c>
      <c r="B316" s="418" t="s">
        <v>418</v>
      </c>
      <c r="C316" s="411" t="s">
        <v>424</v>
      </c>
      <c r="D316" s="419"/>
      <c r="E316" s="401">
        <v>1.25</v>
      </c>
      <c r="F316" s="402">
        <v>1</v>
      </c>
      <c r="G316" s="420"/>
      <c r="H316" s="70">
        <v>700</v>
      </c>
      <c r="I316" s="404"/>
      <c r="J316" s="405"/>
      <c r="K316" s="406"/>
      <c r="L316" s="407">
        <f t="shared" si="39"/>
        <v>0</v>
      </c>
      <c r="M316" s="414"/>
      <c r="N316" s="386"/>
      <c r="O316" s="386"/>
    </row>
    <row r="317" spans="1:15" ht="20.45" hidden="1" customHeight="1">
      <c r="A317" s="417" t="s">
        <v>465</v>
      </c>
      <c r="B317" s="418" t="s">
        <v>435</v>
      </c>
      <c r="C317" s="411" t="s">
        <v>424</v>
      </c>
      <c r="D317" s="419"/>
      <c r="E317" s="401">
        <v>0.85</v>
      </c>
      <c r="F317" s="402">
        <v>0.6</v>
      </c>
      <c r="G317" s="420"/>
      <c r="H317" s="70" t="s">
        <v>111</v>
      </c>
      <c r="I317" s="404"/>
      <c r="J317" s="405"/>
      <c r="K317" s="406"/>
      <c r="L317" s="407">
        <f t="shared" si="39"/>
        <v>0</v>
      </c>
      <c r="M317" s="414"/>
      <c r="N317" s="386"/>
      <c r="O317" s="386"/>
    </row>
    <row r="318" spans="1:15" ht="20.45" hidden="1" customHeight="1">
      <c r="A318" s="142" t="s">
        <v>419</v>
      </c>
      <c r="B318" s="143" t="s">
        <v>420</v>
      </c>
      <c r="C318" s="411" t="s">
        <v>424</v>
      </c>
      <c r="D318" s="400"/>
      <c r="E318" s="401">
        <v>0.85</v>
      </c>
      <c r="F318" s="402">
        <v>0.6</v>
      </c>
      <c r="G318" s="403"/>
      <c r="H318" s="416" t="s">
        <v>111</v>
      </c>
      <c r="I318" s="332"/>
      <c r="J318" s="405"/>
      <c r="K318" s="406"/>
      <c r="L318" s="407">
        <f t="shared" si="39"/>
        <v>0</v>
      </c>
      <c r="M318" s="414" t="str">
        <f>IF((MOD(J318,50)=0),"","Please order in trays of 50")</f>
        <v/>
      </c>
      <c r="N318" s="386"/>
      <c r="O318" s="386"/>
    </row>
    <row r="319" spans="1:15" ht="20.45" hidden="1" customHeight="1" thickBot="1">
      <c r="A319" s="421" t="s">
        <v>436</v>
      </c>
      <c r="B319" s="422" t="s">
        <v>437</v>
      </c>
      <c r="C319" s="423" t="s">
        <v>424</v>
      </c>
      <c r="D319" s="424"/>
      <c r="E319" s="425">
        <v>0.85</v>
      </c>
      <c r="F319" s="426">
        <v>0.6</v>
      </c>
      <c r="G319" s="427"/>
      <c r="H319" s="428" t="s">
        <v>70</v>
      </c>
      <c r="I319" s="404"/>
      <c r="J319" s="405"/>
      <c r="K319" s="406"/>
      <c r="L319" s="407">
        <f t="shared" si="39"/>
        <v>0</v>
      </c>
      <c r="M319" s="429"/>
      <c r="N319" s="386"/>
      <c r="O319" s="386"/>
    </row>
    <row r="320" spans="1:15" ht="20.45" customHeight="1" thickBot="1">
      <c r="A320" s="312"/>
      <c r="B320" s="312"/>
      <c r="C320" s="312"/>
      <c r="D320" s="312"/>
      <c r="E320" s="312"/>
      <c r="F320" s="312"/>
      <c r="G320" s="312"/>
      <c r="H320" s="430"/>
      <c r="I320" s="388"/>
      <c r="J320" s="495" t="s">
        <v>151</v>
      </c>
      <c r="K320" s="496"/>
      <c r="L320" s="431">
        <f>SUM(L307:L319)</f>
        <v>0</v>
      </c>
      <c r="M320" s="432"/>
      <c r="N320" s="17"/>
      <c r="O320" s="17"/>
    </row>
    <row r="321" spans="1:15" ht="20.45" customHeight="1" thickBot="1">
      <c r="A321" s="312"/>
      <c r="B321" s="312"/>
      <c r="C321" s="312"/>
      <c r="D321" s="312"/>
      <c r="E321" s="312"/>
      <c r="F321" s="312"/>
      <c r="G321" s="312"/>
      <c r="H321" s="430"/>
      <c r="I321" s="388"/>
      <c r="J321" s="495" t="s">
        <v>152</v>
      </c>
      <c r="K321" s="496"/>
      <c r="L321" s="433">
        <f>SUM(J307:J319)</f>
        <v>0</v>
      </c>
      <c r="M321" s="389"/>
      <c r="N321" s="17"/>
      <c r="O321" s="17"/>
    </row>
    <row r="322" spans="1:15" ht="34.5" thickBot="1">
      <c r="A322" s="480" t="s">
        <v>438</v>
      </c>
      <c r="B322" s="481"/>
      <c r="C322" s="482"/>
      <c r="D322" s="12"/>
      <c r="E322" s="12"/>
      <c r="F322" s="13"/>
      <c r="G322" s="14"/>
      <c r="H322" s="14"/>
      <c r="I322" s="48"/>
      <c r="J322" s="17"/>
      <c r="K322" s="15"/>
      <c r="L322" s="17"/>
      <c r="M322" s="17"/>
      <c r="N322" s="17"/>
      <c r="O322" s="17"/>
    </row>
    <row r="323" spans="1:15" ht="31.5">
      <c r="A323" s="483" t="s">
        <v>439</v>
      </c>
      <c r="B323" s="484"/>
      <c r="C323" s="485"/>
      <c r="D323" s="14"/>
      <c r="E323" s="14"/>
      <c r="F323" s="12"/>
      <c r="G323" s="12"/>
      <c r="H323" s="434"/>
      <c r="I323" s="48"/>
      <c r="J323" s="17"/>
      <c r="K323" s="17"/>
      <c r="L323" s="17"/>
      <c r="M323" s="17"/>
      <c r="N323" s="316"/>
      <c r="O323" s="17"/>
    </row>
    <row r="324" spans="1:15" ht="40.5" customHeight="1" thickBot="1">
      <c r="A324" s="486" t="s">
        <v>440</v>
      </c>
      <c r="B324" s="487"/>
      <c r="C324" s="488"/>
      <c r="D324" s="14"/>
      <c r="E324" s="14"/>
      <c r="F324" s="12"/>
      <c r="G324" s="12"/>
      <c r="H324" s="434"/>
      <c r="I324" s="48"/>
      <c r="J324" s="17"/>
      <c r="K324" s="17"/>
      <c r="L324" s="17"/>
      <c r="M324" s="17"/>
      <c r="N324" s="435"/>
      <c r="O324" s="17"/>
    </row>
    <row r="325" spans="1:15" ht="31.5" customHeight="1" thickBot="1">
      <c r="A325" s="436" t="s">
        <v>12</v>
      </c>
      <c r="B325" s="437" t="s">
        <v>13</v>
      </c>
      <c r="C325" s="438" t="s">
        <v>163</v>
      </c>
      <c r="D325" s="489" t="s">
        <v>477</v>
      </c>
      <c r="E325" s="490"/>
      <c r="F325" s="490"/>
      <c r="G325" s="491"/>
      <c r="H325" s="439" t="s">
        <v>441</v>
      </c>
      <c r="I325" s="48"/>
      <c r="J325" s="440" t="s">
        <v>442</v>
      </c>
      <c r="K325" s="441"/>
      <c r="L325" s="49" t="s">
        <v>22</v>
      </c>
      <c r="M325" s="49" t="s">
        <v>23</v>
      </c>
      <c r="N325" s="435"/>
      <c r="O325" s="17"/>
    </row>
    <row r="326" spans="1:15" ht="20.45" customHeight="1">
      <c r="A326" s="325" t="s">
        <v>443</v>
      </c>
      <c r="B326" s="326" t="s">
        <v>57</v>
      </c>
      <c r="C326" s="327" t="s">
        <v>444</v>
      </c>
      <c r="D326" s="492">
        <v>0.5</v>
      </c>
      <c r="E326" s="493"/>
      <c r="F326" s="493"/>
      <c r="G326" s="494"/>
      <c r="H326" s="442" t="s">
        <v>70</v>
      </c>
      <c r="I326" s="48"/>
      <c r="J326" s="443"/>
      <c r="K326" s="444"/>
      <c r="L326" s="445">
        <f t="shared" ref="L326:L336" si="40">J326*D326</f>
        <v>0</v>
      </c>
      <c r="M326" s="446"/>
      <c r="N326" s="435"/>
      <c r="O326" s="17"/>
    </row>
    <row r="327" spans="1:15" ht="20.45" customHeight="1">
      <c r="A327" s="196" t="s">
        <v>73</v>
      </c>
      <c r="B327" s="156" t="s">
        <v>74</v>
      </c>
      <c r="C327" s="298" t="s">
        <v>444</v>
      </c>
      <c r="D327" s="472">
        <v>0.5</v>
      </c>
      <c r="E327" s="473"/>
      <c r="F327" s="473"/>
      <c r="G327" s="474"/>
      <c r="H327" s="447" t="s">
        <v>70</v>
      </c>
      <c r="I327" s="48"/>
      <c r="J327" s="448"/>
      <c r="K327" s="449"/>
      <c r="L327" s="450">
        <f t="shared" si="40"/>
        <v>0</v>
      </c>
      <c r="M327" s="451"/>
      <c r="N327" s="435"/>
      <c r="O327" s="17"/>
    </row>
    <row r="328" spans="1:15" ht="20.45" customHeight="1">
      <c r="A328" s="196" t="s">
        <v>82</v>
      </c>
      <c r="B328" s="156" t="s">
        <v>83</v>
      </c>
      <c r="C328" s="298" t="s">
        <v>444</v>
      </c>
      <c r="D328" s="472">
        <v>0.5</v>
      </c>
      <c r="E328" s="473"/>
      <c r="F328" s="473"/>
      <c r="G328" s="474"/>
      <c r="H328" s="447" t="s">
        <v>70</v>
      </c>
      <c r="I328" s="48"/>
      <c r="J328" s="448"/>
      <c r="K328" s="449"/>
      <c r="L328" s="450">
        <f t="shared" si="40"/>
        <v>0</v>
      </c>
      <c r="M328" s="451"/>
      <c r="N328" s="435"/>
      <c r="O328" s="17"/>
    </row>
    <row r="329" spans="1:15" ht="20.45" customHeight="1">
      <c r="A329" s="196" t="s">
        <v>445</v>
      </c>
      <c r="B329" s="156" t="s">
        <v>446</v>
      </c>
      <c r="C329" s="298" t="s">
        <v>444</v>
      </c>
      <c r="D329" s="472">
        <v>0.5</v>
      </c>
      <c r="E329" s="473"/>
      <c r="F329" s="473"/>
      <c r="G329" s="474"/>
      <c r="H329" s="447" t="s">
        <v>70</v>
      </c>
      <c r="I329" s="48"/>
      <c r="J329" s="448"/>
      <c r="K329" s="449"/>
      <c r="L329" s="450">
        <f t="shared" si="40"/>
        <v>0</v>
      </c>
      <c r="M329" s="451"/>
      <c r="N329" s="435"/>
      <c r="O329" s="17"/>
    </row>
    <row r="330" spans="1:15" ht="20.45" customHeight="1">
      <c r="A330" s="196" t="s">
        <v>122</v>
      </c>
      <c r="B330" s="156" t="s">
        <v>123</v>
      </c>
      <c r="C330" s="298" t="s">
        <v>444</v>
      </c>
      <c r="D330" s="472">
        <v>0.5</v>
      </c>
      <c r="E330" s="473"/>
      <c r="F330" s="473"/>
      <c r="G330" s="474"/>
      <c r="H330" s="447" t="s">
        <v>70</v>
      </c>
      <c r="I330" s="48"/>
      <c r="J330" s="448"/>
      <c r="K330" s="449"/>
      <c r="L330" s="450">
        <f t="shared" si="40"/>
        <v>0</v>
      </c>
      <c r="M330" s="451"/>
      <c r="N330" s="435"/>
      <c r="O330" s="17"/>
    </row>
    <row r="331" spans="1:15" ht="20.45" customHeight="1">
      <c r="A331" s="196" t="s">
        <v>124</v>
      </c>
      <c r="B331" s="156" t="s">
        <v>125</v>
      </c>
      <c r="C331" s="298" t="s">
        <v>444</v>
      </c>
      <c r="D331" s="472">
        <v>0.5</v>
      </c>
      <c r="E331" s="473"/>
      <c r="F331" s="473"/>
      <c r="G331" s="474"/>
      <c r="H331" s="447" t="s">
        <v>70</v>
      </c>
      <c r="I331" s="48"/>
      <c r="J331" s="448"/>
      <c r="K331" s="452"/>
      <c r="L331" s="450">
        <f t="shared" si="40"/>
        <v>0</v>
      </c>
      <c r="M331" s="451"/>
      <c r="N331" s="435"/>
      <c r="O331" s="17"/>
    </row>
    <row r="332" spans="1:15" ht="20.45" customHeight="1">
      <c r="A332" s="196" t="s">
        <v>126</v>
      </c>
      <c r="B332" s="156" t="s">
        <v>127</v>
      </c>
      <c r="C332" s="298" t="s">
        <v>444</v>
      </c>
      <c r="D332" s="472">
        <v>0.5</v>
      </c>
      <c r="E332" s="473"/>
      <c r="F332" s="473"/>
      <c r="G332" s="474"/>
      <c r="H332" s="447" t="s">
        <v>70</v>
      </c>
      <c r="I332" s="48"/>
      <c r="J332" s="448"/>
      <c r="K332" s="449"/>
      <c r="L332" s="450">
        <f t="shared" si="40"/>
        <v>0</v>
      </c>
      <c r="M332" s="451"/>
      <c r="N332" s="435"/>
      <c r="O332" s="17"/>
    </row>
    <row r="333" spans="1:15" ht="20.45" customHeight="1">
      <c r="A333" s="196" t="s">
        <v>447</v>
      </c>
      <c r="B333" s="156" t="s">
        <v>129</v>
      </c>
      <c r="C333" s="298" t="s">
        <v>444</v>
      </c>
      <c r="D333" s="472">
        <v>0.5</v>
      </c>
      <c r="E333" s="473"/>
      <c r="F333" s="473"/>
      <c r="G333" s="474"/>
      <c r="H333" s="447" t="s">
        <v>70</v>
      </c>
      <c r="I333" s="48"/>
      <c r="J333" s="448"/>
      <c r="K333" s="449"/>
      <c r="L333" s="450">
        <f t="shared" si="40"/>
        <v>0</v>
      </c>
      <c r="M333" s="451"/>
      <c r="N333" s="435"/>
      <c r="O333" s="17"/>
    </row>
    <row r="334" spans="1:15" ht="20.45" customHeight="1">
      <c r="A334" s="196" t="s">
        <v>130</v>
      </c>
      <c r="B334" s="156" t="s">
        <v>131</v>
      </c>
      <c r="C334" s="298" t="s">
        <v>444</v>
      </c>
      <c r="D334" s="472">
        <v>0.5</v>
      </c>
      <c r="E334" s="473"/>
      <c r="F334" s="473"/>
      <c r="G334" s="474"/>
      <c r="H334" s="447" t="s">
        <v>70</v>
      </c>
      <c r="I334" s="48"/>
      <c r="J334" s="448"/>
      <c r="K334" s="449"/>
      <c r="L334" s="450">
        <f t="shared" si="40"/>
        <v>0</v>
      </c>
      <c r="M334" s="451"/>
      <c r="N334" s="435"/>
      <c r="O334" s="17"/>
    </row>
    <row r="335" spans="1:15" ht="20.45" customHeight="1">
      <c r="A335" s="196" t="s">
        <v>132</v>
      </c>
      <c r="B335" s="156" t="s">
        <v>133</v>
      </c>
      <c r="C335" s="298" t="s">
        <v>444</v>
      </c>
      <c r="D335" s="472">
        <v>0.5</v>
      </c>
      <c r="E335" s="473"/>
      <c r="F335" s="473"/>
      <c r="G335" s="474"/>
      <c r="H335" s="447" t="s">
        <v>70</v>
      </c>
      <c r="I335" s="48"/>
      <c r="J335" s="448"/>
      <c r="K335" s="449"/>
      <c r="L335" s="450">
        <f t="shared" si="40"/>
        <v>0</v>
      </c>
      <c r="M335" s="451"/>
      <c r="N335" s="17"/>
      <c r="O335" s="17"/>
    </row>
    <row r="336" spans="1:15" ht="20.45" customHeight="1" thickBot="1">
      <c r="A336" s="359" t="s">
        <v>138</v>
      </c>
      <c r="B336" s="214" t="s">
        <v>139</v>
      </c>
      <c r="C336" s="360" t="s">
        <v>444</v>
      </c>
      <c r="D336" s="475">
        <v>0.5</v>
      </c>
      <c r="E336" s="476"/>
      <c r="F336" s="476"/>
      <c r="G336" s="477"/>
      <c r="H336" s="453" t="s">
        <v>70</v>
      </c>
      <c r="I336" s="48"/>
      <c r="J336" s="454"/>
      <c r="K336" s="455"/>
      <c r="L336" s="456">
        <f t="shared" si="40"/>
        <v>0</v>
      </c>
      <c r="M336" s="457"/>
      <c r="N336" s="17"/>
      <c r="O336" s="17"/>
    </row>
    <row r="337" spans="1:15" ht="20.45" customHeight="1" thickBot="1">
      <c r="A337" s="17"/>
      <c r="B337" s="17"/>
      <c r="C337" s="458"/>
      <c r="D337" s="459"/>
      <c r="E337" s="459"/>
      <c r="F337" s="17"/>
      <c r="G337" s="17"/>
      <c r="H337" s="460"/>
      <c r="I337" s="16"/>
      <c r="J337" s="478" t="s">
        <v>151</v>
      </c>
      <c r="K337" s="479"/>
      <c r="L337" s="368">
        <f>SUM(L326:L336)</f>
        <v>0</v>
      </c>
      <c r="M337" s="461"/>
      <c r="N337" s="17"/>
      <c r="O337" s="17"/>
    </row>
    <row r="338" spans="1:15" ht="20.45" customHeight="1" thickBot="1">
      <c r="A338" s="17"/>
      <c r="B338" s="17"/>
      <c r="C338" s="458"/>
      <c r="D338" s="459"/>
      <c r="E338" s="459"/>
      <c r="F338" s="17"/>
      <c r="G338" s="17"/>
      <c r="H338" s="460"/>
      <c r="I338" s="16"/>
      <c r="J338" s="478" t="s">
        <v>448</v>
      </c>
      <c r="K338" s="479"/>
      <c r="L338" s="371">
        <f>SUM(J326:J336)</f>
        <v>0</v>
      </c>
      <c r="M338" s="23"/>
      <c r="N338" s="17"/>
      <c r="O338" s="17"/>
    </row>
    <row r="339" spans="1:15" ht="20.45" customHeight="1">
      <c r="A339" s="17"/>
      <c r="B339" s="17"/>
      <c r="C339" s="458"/>
      <c r="D339" s="459"/>
      <c r="E339" s="459"/>
      <c r="F339" s="17"/>
      <c r="G339" s="17"/>
      <c r="H339" s="15"/>
      <c r="I339" s="16"/>
      <c r="J339" s="17"/>
      <c r="K339" s="17"/>
      <c r="L339" s="17"/>
      <c r="M339" s="17"/>
      <c r="N339" s="17"/>
      <c r="O339" s="17"/>
    </row>
  </sheetData>
  <sheetProtection algorithmName="SHA-512" hashValue="fYQ4N1ZiwPe7yiFuwr0PUmv5TwhmV2k7WX83CQM9v/9AbQe1mPmWmjRw4e2QTNOR6tk8Kp42XCquwEDWdKgURQ==" saltValue="nlflV7saNTBucgoQO3lKEQ==" spinCount="100000" sheet="1" selectLockedCells="1" sort="0" autoFilter="0"/>
  <protectedRanges>
    <protectedRange sqref="J303:J305 J307:J319" name="Qty Ordered"/>
    <protectedRange sqref="J320:J321" name="Qty Ordered_1"/>
  </protectedRanges>
  <mergeCells count="72">
    <mergeCell ref="J80:K80"/>
    <mergeCell ref="A1:D1"/>
    <mergeCell ref="A2:D2"/>
    <mergeCell ref="A3:D3"/>
    <mergeCell ref="J3:L3"/>
    <mergeCell ref="A4:D4"/>
    <mergeCell ref="A9:G9"/>
    <mergeCell ref="A10:G10"/>
    <mergeCell ref="A12:C12"/>
    <mergeCell ref="A13:C13"/>
    <mergeCell ref="A14:C14"/>
    <mergeCell ref="D14:G14"/>
    <mergeCell ref="J81:K81"/>
    <mergeCell ref="A82:B82"/>
    <mergeCell ref="A87:C87"/>
    <mergeCell ref="A88:C88"/>
    <mergeCell ref="A89:C89"/>
    <mergeCell ref="D89:G89"/>
    <mergeCell ref="J197:K197"/>
    <mergeCell ref="J124:K124"/>
    <mergeCell ref="J125:K125"/>
    <mergeCell ref="A126:B126"/>
    <mergeCell ref="A131:C131"/>
    <mergeCell ref="A132:C132"/>
    <mergeCell ref="A133:C133"/>
    <mergeCell ref="D133:G133"/>
    <mergeCell ref="J179:K179"/>
    <mergeCell ref="J180:K180"/>
    <mergeCell ref="A182:C182"/>
    <mergeCell ref="A183:C183"/>
    <mergeCell ref="D183:G183"/>
    <mergeCell ref="J290:K290"/>
    <mergeCell ref="J198:K198"/>
    <mergeCell ref="A200:B200"/>
    <mergeCell ref="A205:C205"/>
    <mergeCell ref="A206:C206"/>
    <mergeCell ref="D206:G206"/>
    <mergeCell ref="J220:K220"/>
    <mergeCell ref="J221:K221"/>
    <mergeCell ref="A223:C223"/>
    <mergeCell ref="A224:C224"/>
    <mergeCell ref="A225:C225"/>
    <mergeCell ref="D225:G225"/>
    <mergeCell ref="J321:K321"/>
    <mergeCell ref="J291:K291"/>
    <mergeCell ref="A292:C292"/>
    <mergeCell ref="A293:C293"/>
    <mergeCell ref="A294:C294"/>
    <mergeCell ref="D294:G294"/>
    <mergeCell ref="J301:K301"/>
    <mergeCell ref="J302:K302"/>
    <mergeCell ref="A303:C303"/>
    <mergeCell ref="A304:C304"/>
    <mergeCell ref="D304:G304"/>
    <mergeCell ref="J320:K320"/>
    <mergeCell ref="D333:G333"/>
    <mergeCell ref="A322:C322"/>
    <mergeCell ref="A323:C323"/>
    <mergeCell ref="A324:C324"/>
    <mergeCell ref="D325:G325"/>
    <mergeCell ref="D326:G326"/>
    <mergeCell ref="D327:G327"/>
    <mergeCell ref="D328:G328"/>
    <mergeCell ref="D329:G329"/>
    <mergeCell ref="D330:G330"/>
    <mergeCell ref="D331:G331"/>
    <mergeCell ref="D332:G332"/>
    <mergeCell ref="D334:G334"/>
    <mergeCell ref="D335:G335"/>
    <mergeCell ref="D336:G336"/>
    <mergeCell ref="J337:K337"/>
    <mergeCell ref="J338:K338"/>
  </mergeCells>
  <phoneticPr fontId="39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February 28,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HR Coordinator</cp:lastModifiedBy>
  <dcterms:created xsi:type="dcterms:W3CDTF">2023-07-05T14:49:02Z</dcterms:created>
  <dcterms:modified xsi:type="dcterms:W3CDTF">2024-04-26T17:26:00Z</dcterms:modified>
</cp:coreProperties>
</file>